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pactEnglish" sheetId="1" r:id="rId4"/>
    <sheet state="visible" name="TranslationsDynamic" sheetId="2" r:id="rId5"/>
  </sheets>
  <definedNames/>
  <calcPr/>
</workbook>
</file>

<file path=xl/sharedStrings.xml><?xml version="1.0" encoding="utf-8"?>
<sst xmlns="http://schemas.openxmlformats.org/spreadsheetml/2006/main" count="31" uniqueCount="24">
  <si>
    <t>Horatio Hackett Elementary School</t>
  </si>
  <si>
    <t xml:space="preserve">School-Parent Compact
</t>
  </si>
  <si>
    <t>School Year 2023-2024</t>
  </si>
  <si>
    <t xml:space="preserve">Revision Date: </t>
  </si>
  <si>
    <r>
      <rPr>
        <rFont val="&quot;Times New Roman&quot;"/>
        <color rgb="FF000000"/>
        <sz val="12.0"/>
      </rPr>
      <t xml:space="preserve">Dear Parent/Guardian,
</t>
    </r>
    <r>
      <rPr>
        <rFont val="&quot;Times New Roman&quot;"/>
        <b/>
        <color rgb="FF000000"/>
        <sz val="12.0"/>
        <u/>
      </rPr>
      <t xml:space="preserve">JOINTLY DEVELOPED
</t>
    </r>
  </si>
  <si>
    <t xml:space="preserve"> </t>
  </si>
  <si>
    <r>
      <rPr>
        <rFont val="Times New Roman"/>
        <i/>
        <color rgb="FF000000"/>
        <sz val="12.0"/>
      </rPr>
      <t>The parents, students, and staff of Hackett School partnered together to develop this school-parent compact. Teachers suggested home learning strategies, parents added input about the types of support they needed and students told us what would help them learn. Parents are encouraged to attend annual revision meetings held in the Spring each year to review the compact and make suggestions based on student needs and school improvement goals. This year, the parent input meeting was held on April 11, 2023.  Parents are encouraged to participate in the School Family Engagement survey that is also used as a tool to collect parent feedback regarding the current Title I programs, policies and family engagement.</t>
    </r>
    <r>
      <rPr>
        <rFont val="Times New Roman"/>
        <i/>
        <color rgb="FFFF0000"/>
        <sz val="12.0"/>
      </rPr>
      <t xml:space="preserve">
</t>
    </r>
  </si>
  <si>
    <t xml:space="preserve">To understand how working together can benefit your child, it is first important to understand the district’s and school’s goals for student academic achievement.  
</t>
  </si>
  <si>
    <r>
      <rPr>
        <rFont val="Times New Roman"/>
        <b/>
        <sz val="11.0"/>
      </rPr>
      <t xml:space="preserve">The Board of Education's updated Goals and Guardrails are available on the School District Website at www. </t>
    </r>
    <r>
      <rPr>
        <rFont val="Times New Roman"/>
        <b/>
        <color rgb="FF1155CC"/>
        <sz val="11.0"/>
        <u/>
      </rPr>
      <t>philasd.org</t>
    </r>
    <r>
      <rPr>
        <rFont val="Times New Roman"/>
        <b/>
        <sz val="11.0"/>
      </rPr>
      <t>.</t>
    </r>
  </si>
  <si>
    <r>
      <rPr>
        <rFont val="Times New Roman"/>
        <i/>
        <color rgb="FF000000"/>
        <sz val="12.0"/>
      </rPr>
      <t>At least 62% of all students will attend school 95% of days or more.
At least 57% of grade 3-5 students will score proficient/advanced on the ELA PSSA
At least 58% of grade 3 students will score proficient/advanced on the ELA PSSA
At least 45% of grade 3-5 students will score proficient/advanced on the Math PSSA</t>
    </r>
    <r>
      <rPr>
        <rFont val="Times New Roman"/>
        <i/>
        <color rgb="FFFF0000"/>
        <sz val="12.0"/>
      </rPr>
      <t xml:space="preserve">
</t>
    </r>
  </si>
  <si>
    <t>To help your child meet the district and school goals, the school, you, and your child will work together:</t>
  </si>
  <si>
    <t xml:space="preserve"> SCHOOL/TEACHER RESPONSIBILITIES:
</t>
  </si>
  <si>
    <r>
      <rPr>
        <rFont val="Times New Roman"/>
        <i/>
        <color rgb="FF000000"/>
        <sz val="12.0"/>
      </rPr>
      <t>Implement the School District of Philadelphia’s Core Curriculum and Planning Scheduling Timeline with fidelity. Consistent professional development will be provided to ensure that teachers are able to provide a high quality instructional program aligned to the Core Curriculum and driven by student data.  As teachers meet in professional learning communities, they will analyze student data in order to differentiate instruction, and collaborate and share ideas for enrichment and research-based instructional strategies to enhance the learning environment. We utilize the following intervention program: iReady Reading and Math (Gr. K - 5).  
Provide parents with frequent reports on their children’s progress through interim reports, report card conferences, IEP meetings, letters, phone conferences, SchoolNet, Class Dojo and daily reports on an as-needed basis.</t>
    </r>
    <r>
      <rPr>
        <rFont val="Times New Roman"/>
        <i/>
        <color rgb="FFFF0000"/>
        <sz val="12.0"/>
      </rPr>
      <t xml:space="preserve">
</t>
    </r>
  </si>
  <si>
    <t xml:space="preserve">PARENT RESPONSIBILITIES:
</t>
  </si>
  <si>
    <t>We, as parents, will:</t>
  </si>
  <si>
    <r>
      <rPr>
        <rFont val="Times, serif"/>
        <i/>
        <color rgb="FF000000"/>
        <sz val="12.0"/>
      </rPr>
      <t>See that my child is punctual and attends school regularly.
●      Support the school in its efforts to maintain a positive climate.
●      Meet with the teacher to discuss concerns.
●      Establish a time for homework and review it regularly.
●      Encourage my child’s efforts and be available for questions.
●      Stay aware of my child’s learning.
●      Read with my child and let my child see me read.
●      Limit the amount of screen time my child uses.
●      Attend parent workshops when applicable.
●      Staying informed about my child’s education and communicating with the school by promptly reading all notices from the school or the school district either received by my child or by mail and responding, as appropriate.</t>
    </r>
    <r>
      <rPr>
        <rFont val="Times, serif"/>
        <i/>
        <color rgb="FFFF0000"/>
        <sz val="12.0"/>
      </rPr>
      <t xml:space="preserve"> 
</t>
    </r>
  </si>
  <si>
    <t>STUDENT RESPONSIBILITIES:</t>
  </si>
  <si>
    <t xml:space="preserve">Attend school regularly on time.
▪       Complete and return homework assignments.
▪       Practice the power of 3. Taken care of Self, Others and Hackett.
▪       Conform to the code of student conduct.
▪       Do my class work and ask for help when needed.
▪       Read at least 20 minutes each night.
▪       Give my parents all school notices.
</t>
  </si>
  <si>
    <t>COMMUNICATION ABOUT STUDENT LEARNING:</t>
  </si>
  <si>
    <r>
      <rPr>
        <rFont val="Times New Roman"/>
        <i/>
        <color rgb="FF000000"/>
        <sz val="12.0"/>
      </rPr>
      <t>Class Dojo will be the primary mode of communication. We also send home paper copies of communications that are not electronically accessible to some parents.
School personnel also communicate through regular phone communication, school messenger announcements and regularly update the school website.</t>
    </r>
    <r>
      <rPr>
        <rFont val="Times New Roman"/>
        <i/>
        <color rgb="FFFF0000"/>
        <sz val="12.0"/>
      </rPr>
      <t xml:space="preserve">
</t>
    </r>
  </si>
  <si>
    <t>ACTIVITIES TO BUILD PARTNERSHIPS:</t>
  </si>
  <si>
    <r>
      <rPr>
        <rFont val="Times New Roman"/>
        <i/>
        <color rgb="FF000000"/>
        <sz val="12.0"/>
      </rPr>
      <t>Provide workshops for parents to help assist with their child’s academic achievement. 
Hold parent-teacher conferences during which each individual child’s achievement will be discussed with parents and strategies for improvement and progress monitoring will be shared. 
Provide parents with opportunities to volunteer and participate in their child’s class. Parents interested in volunteering and participating in classroom activities on a regular basis will sign up in the office. We will assist parents in obtaining their clearances.
We will continue our partnership with Walnut Street Theater to make community and parent connections around theatrical performances and opportunities for 3rd-5th grade students to participate in performances.  We will also continue partnerships with the Kensington Soccer Club and Rock to the Future.</t>
    </r>
    <r>
      <rPr>
        <rFont val="Times New Roman"/>
        <i/>
        <color rgb="FFFF0000"/>
        <sz val="12.0"/>
      </rPr>
      <t xml:space="preserve">
</t>
    </r>
  </si>
  <si>
    <t>Choose Language------&gt;</t>
  </si>
  <si>
    <t>I. Spanish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</si>
</sst>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28">
    <font>
      <sz val="10.0"/>
      <color rgb="FF000000"/>
      <name val="Arial"/>
      <scheme val="minor"/>
    </font>
    <font>
      <color theme="1"/>
      <name val="Arial"/>
      <scheme val="minor"/>
    </font>
    <font>
      <b/>
      <i/>
      <sz val="14.0"/>
      <color rgb="FF000000"/>
      <name val="&quot;Times New Roman&quot;"/>
    </font>
    <font>
      <b/>
      <sz val="14.0"/>
      <color rgb="FF000000"/>
      <name val="&quot;Times New Roman&quot;"/>
    </font>
    <font>
      <i/>
      <sz val="12.0"/>
      <color rgb="FF000000"/>
      <name val="&quot;Times New Roman&quot;"/>
    </font>
    <font>
      <sz val="12.0"/>
      <color rgb="FF000000"/>
      <name val="&quot;Times New Roman&quot;"/>
    </font>
    <font>
      <sz val="11.0"/>
      <color rgb="FF000000"/>
      <name val="&quot;Times New Roman&quot;"/>
    </font>
    <font>
      <b/>
      <sz val="11.0"/>
      <color rgb="FF000000"/>
      <name val="&quot;Times New Roman&quot;"/>
    </font>
    <font>
      <i/>
      <sz val="12.0"/>
      <color rgb="FFFF0000"/>
      <name val="Times New Roman"/>
    </font>
    <font/>
    <font>
      <b/>
      <u/>
      <sz val="11.0"/>
      <color rgb="FF0000FF"/>
      <name val="Times New Roman"/>
    </font>
    <font>
      <b/>
      <sz val="14.0"/>
      <color rgb="FF000000"/>
      <name val="Times New Roman"/>
    </font>
    <font>
      <b/>
      <u/>
      <sz val="12.0"/>
      <color rgb="FF000000"/>
      <name val="&quot;Times New Roman&quot;"/>
    </font>
    <font>
      <sz val="12.0"/>
      <color theme="1"/>
      <name val="Times New Roman"/>
    </font>
    <font>
      <b/>
      <u/>
      <sz val="12.0"/>
      <color rgb="FF000000"/>
      <name val="&quot;Times New Roman&quot;"/>
    </font>
    <font>
      <b/>
      <u/>
      <sz val="12.0"/>
      <color rgb="FF000000"/>
      <name val="&quot;Times New Roman&quot;"/>
    </font>
    <font>
      <b/>
      <sz val="12.0"/>
      <color rgb="FF000000"/>
      <name val="&quot;Times New Roman&quot;"/>
    </font>
    <font>
      <color rgb="FFFF0000"/>
      <name val="Arial"/>
      <scheme val="minor"/>
    </font>
    <font>
      <b/>
      <u/>
      <sz val="12.0"/>
      <color rgb="FF000000"/>
      <name val="&quot;Times New Roman&quot;"/>
    </font>
    <font>
      <i/>
      <sz val="12.0"/>
      <color rgb="FFFF0000"/>
      <name val="Times"/>
    </font>
    <font>
      <i/>
      <sz val="12.0"/>
      <color rgb="FF000000"/>
      <name val="Times New Roman"/>
    </font>
    <font>
      <b/>
      <sz val="12.0"/>
      <color rgb="FF000000"/>
      <name val="Times New Roman"/>
    </font>
    <font>
      <b/>
      <sz val="12.0"/>
      <color theme="1"/>
      <name val="Times New Roman"/>
    </font>
    <font>
      <color theme="1"/>
      <name val="Times New Roman"/>
    </font>
    <font>
      <sz val="11.0"/>
      <color rgb="FF000000"/>
      <name val="Inconsolata"/>
    </font>
    <font>
      <b/>
      <sz val="12.0"/>
      <color rgb="FFFF0000"/>
      <name val="&quot;Times New Roman&quot;"/>
    </font>
    <font>
      <b/>
      <i/>
      <sz val="14.0"/>
      <color theme="1"/>
      <name val="Times New Roman"/>
    </font>
    <font>
      <u/>
      <color rgb="FF0000FF"/>
    </font>
  </fonts>
  <fills count="4">
    <fill>
      <patternFill patternType="none"/>
    </fill>
    <fill>
      <patternFill patternType="lightGray"/>
    </fill>
    <fill>
      <patternFill patternType="solid">
        <fgColor rgb="FFFFFFFF"/>
        <bgColor rgb="FFFFFFFF"/>
      </patternFill>
    </fill>
    <fill>
      <patternFill patternType="solid">
        <fgColor rgb="FF00FFFF"/>
        <bgColor rgb="FF00FFFF"/>
      </patternFill>
    </fill>
  </fills>
  <borders count="4">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wrapText="1"/>
    </xf>
    <xf borderId="0" fillId="0" fontId="3" numFmtId="0" xfId="0" applyAlignment="1" applyFont="1">
      <alignment horizontal="center" readingOrder="0"/>
    </xf>
    <xf borderId="0" fillId="0" fontId="3" numFmtId="0" xfId="0" applyAlignment="1" applyFont="1">
      <alignment horizontal="center"/>
    </xf>
    <xf borderId="0" fillId="0" fontId="2" numFmtId="0" xfId="0" applyAlignment="1" applyFont="1">
      <alignment horizontal="center" readingOrder="0"/>
    </xf>
    <xf borderId="0" fillId="0" fontId="2" numFmtId="0" xfId="0" applyAlignment="1" applyFont="1">
      <alignment horizontal="center"/>
    </xf>
    <xf borderId="0" fillId="2" fontId="4" numFmtId="164" xfId="0" applyAlignment="1" applyFill="1" applyFont="1" applyNumberFormat="1">
      <alignment horizontal="center" readingOrder="0"/>
    </xf>
    <xf borderId="0" fillId="0" fontId="5" numFmtId="0" xfId="0" applyAlignment="1" applyFont="1">
      <alignment readingOrder="0" shrinkToFit="0" wrapText="1"/>
    </xf>
    <xf borderId="0" fillId="0" fontId="6" numFmtId="0" xfId="0" applyAlignment="1" applyFont="1">
      <alignment readingOrder="0" shrinkToFit="0" wrapText="1"/>
    </xf>
    <xf borderId="0" fillId="0" fontId="7" numFmtId="0" xfId="0" applyAlignment="1" applyFont="1">
      <alignment readingOrder="0"/>
    </xf>
    <xf borderId="1" fillId="0" fontId="8" numFmtId="0" xfId="0" applyAlignment="1" applyBorder="1" applyFont="1">
      <alignment readingOrder="0" shrinkToFit="0" vertical="center" wrapText="1"/>
    </xf>
    <xf borderId="2" fillId="0" fontId="9" numFmtId="0" xfId="0" applyBorder="1" applyFont="1"/>
    <xf borderId="3" fillId="0" fontId="9" numFmtId="0" xfId="0" applyBorder="1" applyFont="1"/>
    <xf borderId="0" fillId="0" fontId="10" numFmtId="0" xfId="0" applyAlignment="1" applyFont="1">
      <alignment readingOrder="0" shrinkToFit="0" wrapText="1"/>
    </xf>
    <xf borderId="0" fillId="0" fontId="6" numFmtId="0" xfId="0" applyFont="1"/>
    <xf borderId="0" fillId="2" fontId="11" numFmtId="0" xfId="0" applyFont="1"/>
    <xf borderId="1" fillId="0" fontId="8" numFmtId="0" xfId="0" applyAlignment="1" applyBorder="1" applyFont="1">
      <alignment readingOrder="0" shrinkToFit="0" wrapText="1"/>
    </xf>
    <xf borderId="0" fillId="0" fontId="12" numFmtId="0" xfId="0" applyAlignment="1" applyFont="1">
      <alignment horizontal="center"/>
    </xf>
    <xf borderId="0" fillId="0" fontId="13" numFmtId="0" xfId="0" applyAlignment="1" applyFont="1">
      <alignment readingOrder="0"/>
    </xf>
    <xf borderId="0" fillId="0" fontId="14" numFmtId="0" xfId="0" applyAlignment="1" applyFont="1">
      <alignment horizontal="center" readingOrder="0"/>
    </xf>
    <xf borderId="0" fillId="0" fontId="15" numFmtId="0" xfId="0" applyAlignment="1" applyFont="1">
      <alignment horizontal="left" readingOrder="0"/>
    </xf>
    <xf borderId="0" fillId="0" fontId="16" numFmtId="0" xfId="0" applyAlignment="1" applyFont="1">
      <alignment readingOrder="0"/>
    </xf>
    <xf borderId="0" fillId="0" fontId="17" numFmtId="0" xfId="0" applyAlignment="1" applyFont="1">
      <alignment readingOrder="0" shrinkToFit="0" vertical="center" wrapText="1"/>
    </xf>
    <xf borderId="0" fillId="0" fontId="18" numFmtId="0" xfId="0" applyAlignment="1" applyFont="1">
      <alignment readingOrder="0"/>
    </xf>
    <xf borderId="0" fillId="0" fontId="19" numFmtId="0" xfId="0" applyAlignment="1" applyFont="1">
      <alignment readingOrder="0" shrinkToFit="0" vertical="center" wrapText="1"/>
    </xf>
    <xf borderId="1" fillId="0" fontId="19" numFmtId="0" xfId="0" applyAlignment="1" applyBorder="1" applyFont="1">
      <alignment readingOrder="0" shrinkToFit="0" vertical="center" wrapText="1"/>
    </xf>
    <xf borderId="1" fillId="0" fontId="20" numFmtId="0" xfId="0" applyAlignment="1" applyBorder="1" applyFont="1">
      <alignment readingOrder="0" shrinkToFit="0" vertical="center" wrapText="1"/>
    </xf>
    <xf borderId="0" fillId="0" fontId="8" numFmtId="0" xfId="0" applyAlignment="1" applyFont="1">
      <alignment readingOrder="0" shrinkToFit="0" vertical="center" wrapText="1"/>
    </xf>
    <xf borderId="0" fillId="0" fontId="21" numFmtId="0" xfId="0" applyAlignment="1" applyFont="1">
      <alignment readingOrder="0" shrinkToFit="0" vertical="center" wrapText="1"/>
    </xf>
    <xf borderId="0" fillId="0" fontId="20" numFmtId="0" xfId="0" applyAlignment="1" applyFont="1">
      <alignment readingOrder="0" shrinkToFit="0" vertical="center" wrapText="1"/>
    </xf>
    <xf borderId="0" fillId="0" fontId="5" numFmtId="0" xfId="0" applyFont="1"/>
    <xf borderId="0" fillId="0" fontId="8" numFmtId="0" xfId="0" applyAlignment="1" applyFont="1">
      <alignment readingOrder="0" vertical="center"/>
    </xf>
    <xf borderId="0" fillId="0" fontId="21" numFmtId="0" xfId="0" applyAlignment="1" applyFont="1">
      <alignment readingOrder="0" vertical="center"/>
    </xf>
    <xf borderId="0" fillId="0" fontId="20" numFmtId="0" xfId="0" applyAlignment="1" applyFont="1">
      <alignment readingOrder="0" vertical="center"/>
    </xf>
    <xf borderId="0" fillId="0" fontId="22" numFmtId="0" xfId="0" applyAlignment="1" applyFont="1">
      <alignment readingOrder="0"/>
    </xf>
    <xf borderId="0" fillId="0" fontId="23" numFmtId="0" xfId="0" applyAlignment="1" applyFont="1">
      <alignment readingOrder="0" shrinkToFit="0" wrapText="1"/>
    </xf>
    <xf borderId="0" fillId="2" fontId="24" numFmtId="0" xfId="0" applyFont="1"/>
    <xf borderId="0" fillId="0" fontId="25" numFmtId="0" xfId="0" applyAlignment="1" applyFont="1">
      <alignment horizontal="left" readingOrder="0"/>
    </xf>
    <xf borderId="0" fillId="3" fontId="3" numFmtId="0" xfId="0" applyAlignment="1" applyFill="1" applyFont="1">
      <alignment horizontal="center" readingOrder="0"/>
    </xf>
    <xf borderId="0" fillId="0" fontId="26" numFmtId="164" xfId="0" applyAlignment="1" applyFont="1" applyNumberFormat="1">
      <alignment horizontal="center"/>
    </xf>
    <xf borderId="0" fillId="0" fontId="16" numFmtId="0" xfId="0" applyAlignment="1" applyFont="1">
      <alignment readingOrder="0" shrinkToFit="0" wrapText="1"/>
    </xf>
    <xf borderId="0" fillId="3" fontId="1" numFmtId="0" xfId="0" applyFont="1"/>
    <xf borderId="1" fillId="0" fontId="8" numFmtId="0" xfId="0" applyAlignment="1" applyBorder="1" applyFont="1">
      <alignment readingOrder="0"/>
    </xf>
    <xf borderId="0" fillId="0" fontId="27"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16097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28</xdr:col>
      <xdr:colOff>0</xdr:colOff>
      <xdr:row>1</xdr:row>
      <xdr:rowOff>0</xdr:rowOff>
    </xdr:from>
    <xdr:ext cx="16097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philasd.or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philasd.org/" TargetMode="External"/><Relationship Id="rId2" Type="http://schemas.openxmlformats.org/officeDocument/2006/relationships/hyperlink" Target="http://philasd.org/" TargetMode="External"/><Relationship Id="rId3" Type="http://schemas.openxmlformats.org/officeDocument/2006/relationships/hyperlink" Target="http://philasd.org/" TargetMode="External"/><Relationship Id="rId4" Type="http://schemas.openxmlformats.org/officeDocument/2006/relationships/hyperlink" Target="https://www.philasd.org/" TargetMode="External"/><Relationship Id="rId5" Type="http://schemas.openxmlformats.org/officeDocument/2006/relationships/hyperlink" Target="http://philasd.org/" TargetMode="External"/><Relationship Id="rId6" Type="http://schemas.openxmlformats.org/officeDocument/2006/relationships/hyperlink" Target="http://philasd.org/" TargetMode="External"/><Relationship Id="rId7" Type="http://schemas.openxmlformats.org/officeDocument/2006/relationships/hyperlink" Target="http://philasd.org/"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8.75"/>
    <col customWidth="1" min="3" max="3" width="54.0"/>
    <col hidden="1" min="6" max="26" width="12.63"/>
  </cols>
  <sheetData>
    <row r="2">
      <c r="C2" s="1"/>
    </row>
    <row r="7">
      <c r="A7" s="2" t="s">
        <v>0</v>
      </c>
    </row>
    <row r="8">
      <c r="A8" s="3" t="s">
        <v>1</v>
      </c>
    </row>
    <row r="9">
      <c r="A9" s="4"/>
    </row>
    <row r="11">
      <c r="A11" s="5" t="s">
        <v>2</v>
      </c>
    </row>
    <row r="12">
      <c r="A12" s="5" t="s">
        <v>3</v>
      </c>
    </row>
    <row r="13">
      <c r="A13" s="6"/>
      <c r="C13" s="7">
        <v>45027.0</v>
      </c>
    </row>
    <row r="15">
      <c r="B15" s="8" t="s">
        <v>4</v>
      </c>
      <c r="F15" s="9"/>
    </row>
    <row r="16">
      <c r="A16" s="10" t="s">
        <v>5</v>
      </c>
    </row>
    <row r="17">
      <c r="B17" s="11" t="s">
        <v>6</v>
      </c>
      <c r="C17" s="12"/>
      <c r="D17" s="12"/>
      <c r="E17" s="13"/>
    </row>
    <row r="18">
      <c r="B18" s="9" t="s">
        <v>5</v>
      </c>
    </row>
    <row r="19">
      <c r="B19" s="9" t="s">
        <v>7</v>
      </c>
    </row>
    <row r="20">
      <c r="B20" s="14" t="s">
        <v>8</v>
      </c>
    </row>
    <row r="21">
      <c r="A21" s="15"/>
    </row>
    <row r="22">
      <c r="B22" s="16" t="str">
        <f>" "&amp;A7&amp;" GOALS"</f>
        <v> Horatio Hackett Elementary School GOALS</v>
      </c>
    </row>
    <row r="24">
      <c r="B24" s="17" t="s">
        <v>9</v>
      </c>
      <c r="C24" s="12"/>
      <c r="D24" s="12"/>
      <c r="E24" s="13"/>
    </row>
    <row r="25">
      <c r="A25" s="18"/>
    </row>
    <row r="26">
      <c r="B26" s="19" t="s">
        <v>10</v>
      </c>
    </row>
    <row r="27">
      <c r="A27" s="20" t="s">
        <v>5</v>
      </c>
    </row>
    <row r="28" ht="24.0" customHeight="1">
      <c r="B28" s="21" t="s">
        <v>11</v>
      </c>
      <c r="D28" s="21"/>
      <c r="E28" s="21"/>
    </row>
    <row r="29">
      <c r="B29" s="1" t="str">
        <f>" "&amp;A7&amp;" will:"</f>
        <v> Horatio Hackett Elementary School will:</v>
      </c>
    </row>
    <row r="30">
      <c r="B30" s="22" t="s">
        <v>5</v>
      </c>
    </row>
    <row r="31">
      <c r="B31" s="17" t="s">
        <v>12</v>
      </c>
      <c r="C31" s="12"/>
      <c r="D31" s="12"/>
      <c r="E31" s="13"/>
    </row>
    <row r="32">
      <c r="A32" s="23"/>
      <c r="B32" s="23"/>
      <c r="C32" s="23"/>
      <c r="D32" s="23"/>
      <c r="E32" s="23"/>
    </row>
    <row r="33" ht="24.75" customHeight="1">
      <c r="B33" s="24" t="s">
        <v>13</v>
      </c>
      <c r="D33" s="24"/>
      <c r="E33" s="24"/>
    </row>
    <row r="34">
      <c r="B34" s="8" t="s">
        <v>14</v>
      </c>
    </row>
    <row r="36">
      <c r="A36" s="25"/>
      <c r="B36" s="26" t="s">
        <v>15</v>
      </c>
      <c r="C36" s="12"/>
      <c r="D36" s="12"/>
      <c r="E36" s="13"/>
    </row>
    <row r="38">
      <c r="B38" s="24" t="s">
        <v>16</v>
      </c>
      <c r="D38" s="24"/>
      <c r="E38" s="24"/>
    </row>
    <row r="40">
      <c r="B40" s="27" t="s">
        <v>17</v>
      </c>
      <c r="C40" s="12"/>
      <c r="D40" s="12"/>
      <c r="E40" s="13"/>
    </row>
    <row r="41">
      <c r="A41" s="28"/>
      <c r="B41" s="28"/>
      <c r="C41" s="28"/>
      <c r="D41" s="28"/>
      <c r="E41" s="28"/>
    </row>
    <row r="42">
      <c r="A42" s="28"/>
      <c r="B42" s="29" t="s">
        <v>18</v>
      </c>
      <c r="E42" s="28"/>
    </row>
    <row r="43">
      <c r="A43" s="28"/>
      <c r="B43" s="30" t="str">
        <f>" "&amp;A7&amp;" is committed to frequent two-way communication with families about
children’s learning. Some of the ways you can expect us to reach you are:"</f>
        <v> Horatio Hackett Elementary School is committed to frequent two-way communication with families about
children’s learning. Some of the ways you can expect us to reach you are:</v>
      </c>
    </row>
    <row r="44">
      <c r="A44" s="28"/>
      <c r="B44" s="28"/>
      <c r="C44" s="28"/>
      <c r="D44" s="28"/>
      <c r="E44" s="28"/>
    </row>
    <row r="45">
      <c r="A45" s="28"/>
      <c r="B45" s="11" t="s">
        <v>19</v>
      </c>
      <c r="C45" s="12"/>
      <c r="D45" s="12"/>
      <c r="E45" s="13"/>
    </row>
    <row r="46">
      <c r="B46" s="31"/>
    </row>
    <row r="47">
      <c r="A47" s="32"/>
      <c r="B47" s="33" t="s">
        <v>20</v>
      </c>
    </row>
    <row r="48">
      <c r="A48" s="32"/>
      <c r="B48" s="34" t="str">
        <f>" "&amp;A7&amp;" offers ongoing events and programs to build partnerships with families."</f>
        <v> Horatio Hackett Elementary School offers ongoing events and programs to build partnerships with families.</v>
      </c>
    </row>
    <row r="49">
      <c r="A49" s="32"/>
      <c r="B49" s="32"/>
      <c r="C49" s="32"/>
      <c r="D49" s="32"/>
      <c r="E49" s="32"/>
    </row>
    <row r="50">
      <c r="B50" s="17" t="s">
        <v>21</v>
      </c>
      <c r="C50" s="12"/>
      <c r="D50" s="12"/>
      <c r="E50" s="13"/>
    </row>
    <row r="51">
      <c r="B51" s="35"/>
    </row>
    <row r="52">
      <c r="B52" s="36"/>
    </row>
  </sheetData>
  <mergeCells count="33">
    <mergeCell ref="C2:C4"/>
    <mergeCell ref="A7:E7"/>
    <mergeCell ref="A8:E8"/>
    <mergeCell ref="A9:E10"/>
    <mergeCell ref="A11:E11"/>
    <mergeCell ref="A12:E12"/>
    <mergeCell ref="B15:E15"/>
    <mergeCell ref="A16:E16"/>
    <mergeCell ref="B17:E17"/>
    <mergeCell ref="B18:E18"/>
    <mergeCell ref="B19:E19"/>
    <mergeCell ref="B20:E20"/>
    <mergeCell ref="B22:E22"/>
    <mergeCell ref="B24:E24"/>
    <mergeCell ref="B26:E26"/>
    <mergeCell ref="A27:E27"/>
    <mergeCell ref="B28:C28"/>
    <mergeCell ref="B29:C29"/>
    <mergeCell ref="B30:E30"/>
    <mergeCell ref="B31:E31"/>
    <mergeCell ref="B33:C33"/>
    <mergeCell ref="B47:E47"/>
    <mergeCell ref="B48:E48"/>
    <mergeCell ref="B50:E50"/>
    <mergeCell ref="B51:E51"/>
    <mergeCell ref="B52:E52"/>
    <mergeCell ref="B34:E34"/>
    <mergeCell ref="B36:E36"/>
    <mergeCell ref="B38:C38"/>
    <mergeCell ref="B40:E40"/>
    <mergeCell ref="B42:D42"/>
    <mergeCell ref="B43:E43"/>
    <mergeCell ref="B45:E45"/>
  </mergeCells>
  <conditionalFormatting sqref="E42">
    <cfRule type="notContainsBlanks" dxfId="0" priority="1">
      <formula>LEN(TRIM(E42))&gt;0</formula>
    </cfRule>
  </conditionalFormatting>
  <hyperlinks>
    <hyperlink r:id="rId1" ref="B20"/>
  </hyperlinks>
  <printOptions horizontalCentered="1"/>
  <pageMargins bottom="0.75" footer="0.0" header="0.0" left="0.7" right="0.7" top="0.75"/>
  <pageSetup fitToHeight="0" orientation="portrait"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hidden="1" min="1" max="26" width="12.63"/>
    <col customWidth="1" min="27" max="27" width="8.75"/>
    <col customWidth="1" min="29" max="29" width="54.0"/>
    <col hidden="1" min="32" max="32" width="12.63"/>
  </cols>
  <sheetData>
    <row r="1">
      <c r="A1" s="1" t="str">
        <f>IFERROR(__xludf.DUMMYFUNCTION("importrange (""https://docs.google.com/spreadsheets/d/1lShcT2abQ0E76_HvwVBuJ5kXaTN-rQlhfhe6E0FYpDc/edit?ts=6064d6f4#gid=0"", ""Translations!a1:z40"")"),"")</f>
        <v/>
      </c>
      <c r="B1" s="1" t="str">
        <f>IFERROR(__xludf.DUMMYFUNCTION("""COMPUTED_VALUE"""),"This sheet is used to capture translations of the headers for translation summaries of school Parent and Family Engagement Policies and School Parent Compacts. When a new language is added to a column in row 3 and the translation of each English phrase is"&amp;" added down the column, this data becomes immediately available to schools for auto-translating their school documents in the associated language using Google auto-translate technology.")</f>
        <v>This sheet is used to capture translations of the headers for translation summaries of school Parent and Family Engagement Policies and School Parent Compacts. When a new language is added to a column in row 3 and the translation of each English phrase is added down the column, this data becomes immediately available to schools for auto-translating their school documents in the associated language using Google auto-translate technology.</v>
      </c>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c r="AC2" s="1"/>
    </row>
    <row r="3">
      <c r="A3" s="1" t="str">
        <f>IFERROR(__xludf.DUMMYFUNCTION("""COMPUTED_VALUE"""),"A. English")</f>
        <v>A. English</v>
      </c>
      <c r="B3" s="1" t="str">
        <f>IFERROR(__xludf.DUMMYFUNCTION("""COMPUTED_VALUE"""),"B. Albanian")</f>
        <v>B. Albanian</v>
      </c>
      <c r="C3" s="1" t="str">
        <f>IFERROR(__xludf.DUMMYFUNCTION("""COMPUTED_VALUE"""),"C. Arabic")</f>
        <v>C. Arabic</v>
      </c>
      <c r="D3" s="1" t="str">
        <f>IFERROR(__xludf.DUMMYFUNCTION("""COMPUTED_VALUE"""),"D. Chinese")</f>
        <v>D. Chinese</v>
      </c>
      <c r="E3" s="1" t="str">
        <f>IFERROR(__xludf.DUMMYFUNCTION("""COMPUTED_VALUE"""),"E. French")</f>
        <v>E. French</v>
      </c>
      <c r="F3" s="1" t="str">
        <f>IFERROR(__xludf.DUMMYFUNCTION("""COMPUTED_VALUE"""),"F. Khmer (Cambodian)")</f>
        <v>F. Khmer (Cambodian)</v>
      </c>
      <c r="G3" s="1" t="str">
        <f>IFERROR(__xludf.DUMMYFUNCTION("""COMPUTED_VALUE"""),"G. Portuguese")</f>
        <v>G. Portuguese</v>
      </c>
      <c r="H3" s="1" t="str">
        <f>IFERROR(__xludf.DUMMYFUNCTION("""COMPUTED_VALUE"""),"H. Russian")</f>
        <v>H. Russian</v>
      </c>
      <c r="I3" s="1" t="str">
        <f>IFERROR(__xludf.DUMMYFUNCTION("""COMPUTED_VALUE"""),"I. Spanish")</f>
        <v>I. Spanish</v>
      </c>
      <c r="J3" s="1" t="str">
        <f>IFERROR(__xludf.DUMMYFUNCTION("""COMPUTED_VALUE"""),"J. Vietnamese")</f>
        <v>J. Vietnamese</v>
      </c>
      <c r="K3" s="1" t="str">
        <f>IFERROR(__xludf.DUMMYFUNCTION("""COMPUTED_VALUE"""),"K. Bahasa Indonesian")</f>
        <v>K. Bahasa Indonesian</v>
      </c>
      <c r="L3" s="1"/>
      <c r="M3" s="1"/>
      <c r="N3" s="1"/>
      <c r="O3" s="1"/>
      <c r="P3" s="1"/>
      <c r="Q3" s="1"/>
      <c r="R3" s="1"/>
      <c r="S3" s="1"/>
      <c r="T3" s="1"/>
      <c r="U3" s="1"/>
      <c r="V3" s="1"/>
      <c r="W3" s="1"/>
      <c r="X3" s="1"/>
      <c r="Y3" s="1"/>
      <c r="Z3" s="1"/>
      <c r="AF3" s="1" t="str">
        <f>LEFT(AC9,1)</f>
        <v>I</v>
      </c>
    </row>
    <row r="4">
      <c r="A4" s="1" t="str">
        <f>IFERROR(__xludf.DUMMYFUNCTION("""COMPUTED_VALUE"""),"en")</f>
        <v>en</v>
      </c>
      <c r="B4" s="1" t="str">
        <f>IFERROR(__xludf.DUMMYFUNCTION("""COMPUTED_VALUE"""),"sq")</f>
        <v>sq</v>
      </c>
      <c r="C4" s="1" t="str">
        <f>IFERROR(__xludf.DUMMYFUNCTION("""COMPUTED_VALUE"""),"ar")</f>
        <v>ar</v>
      </c>
      <c r="D4" s="1" t="str">
        <f>IFERROR(__xludf.DUMMYFUNCTION("""COMPUTED_VALUE"""),"zh")</f>
        <v>zh</v>
      </c>
      <c r="E4" s="1" t="str">
        <f>IFERROR(__xludf.DUMMYFUNCTION("""COMPUTED_VALUE"""),"fr")</f>
        <v>fr</v>
      </c>
      <c r="F4" s="1" t="str">
        <f>IFERROR(__xludf.DUMMYFUNCTION("""COMPUTED_VALUE"""),"km")</f>
        <v>km</v>
      </c>
      <c r="G4" s="1" t="str">
        <f>IFERROR(__xludf.DUMMYFUNCTION("""COMPUTED_VALUE"""),"pt")</f>
        <v>pt</v>
      </c>
      <c r="H4" s="1" t="str">
        <f>IFERROR(__xludf.DUMMYFUNCTION("""COMPUTED_VALUE"""),"ru")</f>
        <v>ru</v>
      </c>
      <c r="I4" s="1" t="str">
        <f>IFERROR(__xludf.DUMMYFUNCTION("""COMPUTED_VALUE"""),"es")</f>
        <v>es</v>
      </c>
      <c r="J4" s="1" t="str">
        <f>IFERROR(__xludf.DUMMYFUNCTION("""COMPUTED_VALUE"""),"vi")</f>
        <v>vi</v>
      </c>
      <c r="K4" s="1" t="str">
        <f>IFERROR(__xludf.DUMMYFUNCTION("""COMPUTED_VALUE"""),"id")</f>
        <v>id</v>
      </c>
      <c r="L4" s="1"/>
      <c r="M4" s="1"/>
      <c r="N4" s="1"/>
      <c r="O4" s="1"/>
      <c r="P4" s="1"/>
      <c r="Q4" s="1"/>
      <c r="R4" s="1"/>
      <c r="S4" s="1"/>
      <c r="T4" s="1"/>
      <c r="U4" s="1"/>
      <c r="V4" s="1"/>
      <c r="W4" s="1"/>
      <c r="X4" s="1"/>
      <c r="Y4" s="1"/>
      <c r="Z4" s="1"/>
      <c r="AF4" s="37" t="str">
        <f>indirect(""&amp;AF3&amp;"4")</f>
        <v>es</v>
      </c>
    </row>
    <row r="5">
      <c r="A5" s="1" t="str">
        <f>IFERROR(__xludf.DUMMYFUNCTION("""COMPUTED_VALUE"""),"Policy Summary Headers")</f>
        <v>Policy Summary Headers</v>
      </c>
      <c r="B5" s="1" t="str">
        <f>IFERROR(__xludf.DUMMYFUNCTION("""COMPUTED_VALUE"""),"Përmbledhje e Regullores")</f>
        <v>Përmbledhje e Regullores</v>
      </c>
      <c r="C5" s="1" t="str">
        <f>IFERROR(__xludf.DUMMYFUNCTION("""COMPUTED_VALUE"""),"العناوين الرئيسية لملخص السياسة")</f>
        <v>العناوين الرئيسية لملخص السياسة</v>
      </c>
      <c r="D5" s="1"/>
      <c r="E5" s="1" t="str">
        <f>IFERROR(__xludf.DUMMYFUNCTION("""COMPUTED_VALUE"""),"En-têtes du résumé de la politique")</f>
        <v>En-têtes du résumé de la politique</v>
      </c>
      <c r="F5" s="1"/>
      <c r="G5" s="1" t="str">
        <f>IFERROR(__xludf.DUMMYFUNCTION("""COMPUTED_VALUE"""),"Resumo dos Títulos da Política")</f>
        <v>Resumo dos Títulos da Política</v>
      </c>
      <c r="H5" s="1" t="str">
        <f>IFERROR(__xludf.DUMMYFUNCTION("""COMPUTED_VALUE"""),"Заголовки")</f>
        <v>Заголовки</v>
      </c>
      <c r="I5" s="1"/>
      <c r="J5" s="1"/>
      <c r="K5" s="1"/>
      <c r="L5" s="1"/>
      <c r="M5" s="1"/>
      <c r="N5" s="1"/>
      <c r="O5" s="1"/>
      <c r="P5" s="1"/>
      <c r="Q5" s="1"/>
      <c r="R5" s="1"/>
      <c r="S5" s="1"/>
      <c r="T5" s="1"/>
      <c r="U5" s="1"/>
      <c r="V5" s="1"/>
      <c r="W5" s="1"/>
      <c r="X5" s="1"/>
      <c r="Y5" s="1"/>
      <c r="Z5" s="1"/>
    </row>
    <row r="6">
      <c r="A6" s="1" t="str">
        <f>IFERROR(__xludf.DUMMYFUNCTION("""COMPUTED_VALUE"""),"Parent and Family Engagement Policy SUMMARY")</f>
        <v>Parent and Family Engagement Policy SUMMARY</v>
      </c>
      <c r="B6" s="1" t="str">
        <f>IFERROR(__xludf.DUMMYFUNCTION("""COMPUTED_VALUE"""),"Përmbledhje e Regullores së Angazhimit të Prindërve dhe Familjes")</f>
        <v>Përmbledhje e Regullores së Angazhimit të Prindërve dhe Familjes</v>
      </c>
      <c r="C6" s="1" t="str">
        <f>IFERROR(__xludf.DUMMYFUNCTION("""COMPUTED_VALUE"""),"ملخص سياسة مشاركة الأهل والأسرة")</f>
        <v>ملخص سياسة مشاركة الأهل والأسرة</v>
      </c>
      <c r="D6" s="1" t="str">
        <f>IFERROR(__xludf.DUMMYFUNCTION("""COMPUTED_VALUE"""),"家长及家庭参与政策摘要")</f>
        <v>家长及家庭参与政策摘要</v>
      </c>
      <c r="E6" s="1" t="str">
        <f>IFERROR(__xludf.DUMMYFUNCTION("""COMPUTED_VALUE"""),"Politique d'implication des parents et des familles RÉSUMÉ")</f>
        <v>Politique d'implication des parents et des familles RÉSUMÉ</v>
      </c>
      <c r="F6" s="1" t="str">
        <f>IFERROR(__xludf.DUMMYFUNCTION("""COMPUTED_VALUE"""),"គោលនយោបាយស្តីពីការចូលរួមរបស់គ្រួសារនិងមាតាបិតាសិស្ស 
 សេចក្តីសង្ខេប")</f>
        <v>គោលនយោបាយស្តីពីការចូលរួមរបស់គ្រួសារនិងមាតាបិតាសិស្ស 
 សេចក្តីសង្ខេប</v>
      </c>
      <c r="G6" s="1" t="str">
        <f>IFERROR(__xludf.DUMMYFUNCTION("""COMPUTED_VALUE"""),"Política de Envolvimento de Pais e Família RESUMO")</f>
        <v>Política de Envolvimento de Pais e Família RESUMO</v>
      </c>
      <c r="H6" s="1" t="str">
        <f>IFERROR(__xludf.DUMMYFUNCTION("""COMPUTED_VALUE"""),"СВОДНАЯ ИНФОРМАЦИЯ о Политике взаимодействия с родителями и семьями")</f>
        <v>СВОДНАЯ ИНФОРМАЦИЯ о Политике взаимодействия с родителями и семьями</v>
      </c>
      <c r="I6" s="1" t="str">
        <f>IFERROR(__xludf.DUMMYFUNCTION("""COMPUTED_VALUE"""),"RESUMEN de la política de participación de padres y familias")</f>
        <v>RESUMEN de la política de participación de padres y familias</v>
      </c>
      <c r="J6" s="1" t="str">
        <f>IFERROR(__xludf.DUMMYFUNCTION("""COMPUTED_VALUE"""),"TÓM TẮT Chính Sách Phụ Huynh và Gia Đình Tham Gia")</f>
        <v>TÓM TẮT Chính Sách Phụ Huynh và Gia Đình Tham Gia</v>
      </c>
      <c r="K6" s="1" t="str">
        <f>IFERROR(__xludf.DUMMYFUNCTION("""COMPUTED_VALUE"""),"RINGKASAN Kebijakan Keterlibatan Orang Tua dan Keluarga")</f>
        <v>RINGKASAN Kebijakan Keterlibatan Orang Tua dan Keluarga</v>
      </c>
      <c r="L6" s="1"/>
      <c r="M6" s="1"/>
      <c r="N6" s="1"/>
      <c r="O6" s="1"/>
      <c r="P6" s="1"/>
      <c r="Q6" s="1"/>
      <c r="R6" s="1"/>
      <c r="S6" s="1"/>
      <c r="T6" s="1"/>
      <c r="U6" s="1"/>
      <c r="V6" s="1"/>
      <c r="W6" s="1"/>
      <c r="X6" s="1"/>
      <c r="Y6" s="1"/>
      <c r="Z6" s="1"/>
    </row>
    <row r="7">
      <c r="A7" s="1" t="str">
        <f>IFERROR(__xludf.DUMMYFUNCTION("""COMPUTED_VALUE"""),"School Year 2023-2024")</f>
        <v>School Year 2023-2024</v>
      </c>
      <c r="B7" s="1" t="str">
        <f>IFERROR(__xludf.DUMMYFUNCTION("""COMPUTED_VALUE"""),"Viti shkollor 2023-2024")</f>
        <v>Viti shkollor 2023-2024</v>
      </c>
      <c r="C7" s="1" t="str">
        <f>IFERROR(__xludf.DUMMYFUNCTION("""COMPUTED_VALUE"""),"السنة الدراسي2023-2024")</f>
        <v>السنة الدراسي2023-2024</v>
      </c>
      <c r="D7" s="1" t="str">
        <f>IFERROR(__xludf.DUMMYFUNCTION("""COMPUTED_VALUE"""),"2023-2024学年")</f>
        <v>2023-2024学年</v>
      </c>
      <c r="E7" s="1" t="str">
        <f>IFERROR(__xludf.DUMMYFUNCTION("""COMPUTED_VALUE"""),"Année scolaire 2023-2024")</f>
        <v>Année scolaire 2023-2024</v>
      </c>
      <c r="F7" s="1" t="str">
        <f>IFERROR(__xludf.DUMMYFUNCTION("""COMPUTED_VALUE"""),"ឆ្នាំសិក្សា 2023-2024")</f>
        <v>ឆ្នាំសិក្សា 2023-2024</v>
      </c>
      <c r="G7" s="1" t="str">
        <f>IFERROR(__xludf.DUMMYFUNCTION("""COMPUTED_VALUE"""),"Ano letivo 2023-2024")</f>
        <v>Ano letivo 2023-2024</v>
      </c>
      <c r="H7" s="1" t="str">
        <f>IFERROR(__xludf.DUMMYFUNCTION("""COMPUTED_VALUE"""),"2023-2024 учебный год")</f>
        <v>2023-2024 учебный год</v>
      </c>
      <c r="I7" s="1" t="str">
        <f>IFERROR(__xludf.DUMMYFUNCTION("""COMPUTED_VALUE"""),"Año escolar 2023-2024")</f>
        <v>Año escolar 2023-2024</v>
      </c>
      <c r="J7" s="1" t="str">
        <f>IFERROR(__xludf.DUMMYFUNCTION("""COMPUTED_VALUE"""),"Niên Học 2023-2024")</f>
        <v>Niên Học 2023-2024</v>
      </c>
      <c r="K7" s="1" t="str">
        <f>IFERROR(__xludf.DUMMYFUNCTION("""COMPUTED_VALUE"""),"Tahun Akademik 2023-2024")</f>
        <v>Tahun Akademik 2023-2024</v>
      </c>
      <c r="L7" s="1"/>
      <c r="M7" s="1"/>
      <c r="N7" s="1"/>
      <c r="O7" s="1"/>
      <c r="P7" s="1"/>
      <c r="Q7" s="1"/>
      <c r="R7" s="1"/>
      <c r="S7" s="1"/>
      <c r="T7" s="1"/>
      <c r="U7" s="1"/>
      <c r="V7" s="1"/>
      <c r="W7" s="1"/>
      <c r="X7" s="1"/>
      <c r="Y7" s="1"/>
      <c r="Z7" s="1"/>
      <c r="AA7" s="2" t="str">
        <f>CompactEnglish!A7</f>
        <v>Horatio Hackett Elementary School</v>
      </c>
    </row>
    <row r="8">
      <c r="A8" s="1" t="str">
        <f>IFERROR(__xludf.DUMMYFUNCTION("""COMPUTED_VALUE"""),"Revision Date:")</f>
        <v>Revision Date:</v>
      </c>
      <c r="B8" s="1" t="str">
        <f>IFERROR(__xludf.DUMMYFUNCTION("""COMPUTED_VALUE"""),"Data e rishikimit:")</f>
        <v>Data e rishikimit:</v>
      </c>
      <c r="C8" s="1" t="str">
        <f>IFERROR(__xludf.DUMMYFUNCTION("""COMPUTED_VALUE"""),"تاريخ المراجعة:")</f>
        <v>تاريخ المراجعة:</v>
      </c>
      <c r="D8" s="1" t="str">
        <f>IFERROR(__xludf.DUMMYFUNCTION("""COMPUTED_VALUE"""),"修订日期：")</f>
        <v>修订日期：</v>
      </c>
      <c r="E8" s="1" t="str">
        <f>IFERROR(__xludf.DUMMYFUNCTION("""COMPUTED_VALUE"""),"Date de révision :")</f>
        <v>Date de révision :</v>
      </c>
      <c r="F8" s="1" t="str">
        <f>IFERROR(__xludf.DUMMYFUNCTION("""COMPUTED_VALUE"""),"កាលបរិច្ឆេទធ្វើកំណែ៖")</f>
        <v>កាលបរិច្ឆេទធ្វើកំណែ៖</v>
      </c>
      <c r="G8" s="1" t="str">
        <f>IFERROR(__xludf.DUMMYFUNCTION("""COMPUTED_VALUE"""),"Data de revisão:")</f>
        <v>Data de revisão:</v>
      </c>
      <c r="H8" s="1" t="str">
        <f>IFERROR(__xludf.DUMMYFUNCTION("""COMPUTED_VALUE"""),"Дата пересмотра:")</f>
        <v>Дата пересмотра:</v>
      </c>
      <c r="I8" s="1" t="str">
        <f>IFERROR(__xludf.DUMMYFUNCTION("""COMPUTED_VALUE"""),"Fecha de revisión:")</f>
        <v>Fecha de revisión:</v>
      </c>
      <c r="J8" s="1" t="str">
        <f>IFERROR(__xludf.DUMMYFUNCTION("""COMPUTED_VALUE"""),"Ngày Hiệu Chỉnh:")</f>
        <v>Ngày Hiệu Chỉnh:</v>
      </c>
      <c r="K8" s="1" t="str">
        <f>IFERROR(__xludf.DUMMYFUNCTION("""COMPUTED_VALUE"""),"Tanggal Revisi:")</f>
        <v>Tanggal Revisi:</v>
      </c>
      <c r="L8" s="1"/>
      <c r="M8" s="1"/>
      <c r="N8" s="1"/>
      <c r="O8" s="1"/>
      <c r="P8" s="1"/>
      <c r="Q8" s="1"/>
      <c r="R8" s="1"/>
      <c r="S8" s="1"/>
      <c r="T8" s="1"/>
      <c r="U8" s="1"/>
      <c r="V8" s="1"/>
      <c r="W8" s="1"/>
      <c r="X8" s="1"/>
      <c r="Y8" s="1"/>
      <c r="Z8" s="1"/>
      <c r="AA8" s="3" t="str">
        <f>indirect(""&amp;AF3&amp;22)</f>
        <v>Acuerdo entre la escuela y los padres</v>
      </c>
    </row>
    <row r="9">
      <c r="A9" s="1" t="str">
        <f>IFERROR(__xludf.DUMMYFUNCTION("""COMPUTED_VALUE"""),"This is NOT the entire Parent and Family Engagement Policy for this school. It is a summary that is meant to provide the basic information contained in the Policy. If this is in a language other than English, it has been automatically translated by Google"&amp;" Translate and may contain errors. Please reach out to your child's school if you have any questions about the information provided below or to receive the full Parent and Family Engagement Policy.")</f>
        <v>This is NOT the entire Parent and Family Engagement Policy for this school. It is a summary that is meant to provide the basic information contained in the Policy. If this is in a language other than English, it has been automatically translated by Google Translate and may contain errors. Please reach out to your child's school if you have any questions about the information provided below or to receive the full Parent and Family Engagement Policy.</v>
      </c>
      <c r="B9" s="1" t="str">
        <f>IFERROR(__xludf.DUMMYFUNCTION("""COMPUTED_VALUE"""),"Kjo NUK është e gjithë Regullorja e Angazhimit të Prindërve dhe Familjes për këtë shkollë. Është një përmbledhje që ka për qëllim të sigurojë informacionin bazë që përmbahet në Regullore. Nëse kjo është në një gjuhë tjetër përveç anglishtes, ajo është për"&amp;"kthyer automatikisht nga Google Translate dhe mund të ketë gabime. Ju lutemi kontaktoni shkollën e fëmijës tuaj nëse keni ndonjë pyetje në lidhje me informacionin e dhënë më poshtë ose për të Regulloren e plotë të Angazhimit të Prindërve dhe Familjes.")</f>
        <v>Kjo NUK është e gjithë Regullorja e Angazhimit të Prindërve dhe Familjes për këtë shkollë. Është një përmbledhje që ka për qëllim të sigurojë informacionin bazë që përmbahet në Regullore. Nëse kjo është në një gjuhë tjetër përveç anglishtes, ajo është përkthyer automatikisht nga Google Translate dhe mund të ketë gabime. Ju lutemi kontaktoni shkollën e fëmijës tuaj nëse keni ndonjë pyetje në lidhje me informacionin e dhënë më poshtë ose për të Regulloren e plotë të Angazhimit të Prindërve dhe Familjes.</v>
      </c>
      <c r="C9" s="1" t="str">
        <f>IFERROR(__xludf.DUMMYFUNCTION("""COMPUTED_VALUE"""),"هذه ليست سياسة مشاركة الأهل والأسرة بأكملها لهذه المدرسة. وهو موجز يقصد به توفير المعلومات الأساسية الواردة في السياسة. إذا كانت هذه اللغة بلغة أخرى غير الإنجليزية ، فقد تمت ترجمتها تلقائيًا بواسطة خدمة الترجمة من Google وقد تحتوي على أخطاء. يرجى التواصل "&amp;"مع مدرسة طفلك إذا كان لديك أي أسئلة عن المعلومات المقدمة أدناه أو لتلقي سياسة مشاركة الأهل والأسرة الكاملة.")</f>
        <v>هذه ليست سياسة مشاركة الأهل والأسرة بأكملها لهذه المدرسة. وهو موجز يقصد به توفير المعلومات الأساسية الواردة في السياسة. إذا كانت هذه اللغة بلغة أخرى غير الإنجليزية ، فقد تمت ترجمتها تلقائيًا بواسطة خدمة الترجمة من Google وقد تحتوي على أخطاء. يرجى التواصل مع مدرسة طفلك إذا كان لديك أي أسئلة عن المعلومات المقدمة أدناه أو لتلقي سياسة مشاركة الأهل والأسرة الكاملة.</v>
      </c>
      <c r="D9" s="1" t="str">
        <f>IFERROR(__xludf.DUMMYFUNCTION("""COMPUTED_VALUE"""),"这不是此学校完整版的《家长及家庭参与政策》。这是一份旨在提供《政策》内所包含基本信息的摘要。如本文件为除英语外的其他语言，则是由谷歌翻译自动生成，可能包含错误。如果您对以下所提供信息有任何疑问，或希望获取一份完整版《家长及家庭参与政策》，请联系您孩子的学校。")</f>
        <v>这不是此学校完整版的《家长及家庭参与政策》。这是一份旨在提供《政策》内所包含基本信息的摘要。如本文件为除英语外的其他语言，则是由谷歌翻译自动生成，可能包含错误。如果您对以下所提供信息有任何疑问，或希望获取一份完整版《家长及家庭参与政策》，请联系您孩子的学校。</v>
      </c>
      <c r="E9" s="1" t="str">
        <f>IFERROR(__xludf.DUMMYFUNCTION("""COMPUTED_VALUE"""),"Ceci n'est PAS l'intégralité de la Politique d'engagement  des parents et des familles de cette école. Il s'agit d'un résumé destiné à fournir les informations de base contenues dans la politique. Si ce document est rédigé dans une langue autre que l'angl"&amp;"ais, il a été traduit automatiquement par Google Translate et peut contenir des erreurs. Veuillez contacter l'école de votre enfant si vous avez des questions sur les informations fournies ci-dessous ou pour recevoir la version intégrale de la politique d"&amp;"'engagement  des parents et des familles.
")</f>
        <v>Ceci n'est PAS l'intégralité de la Politique d'engagement  des parents et des familles de cette école. Il s'agit d'un résumé destiné à fournir les informations de base contenues dans la politique. Si ce document est rédigé dans une langue autre que l'anglais, il a été traduit automatiquement par Google Translate et peut contenir des erreurs. Veuillez contacter l'école de votre enfant si vous avez des questions sur les informations fournies ci-dessous ou pour recevoir la version intégrale de la politique d'engagement  des parents et des familles.
</v>
      </c>
      <c r="F9" s="1" t="str">
        <f>IFERROR(__xludf.DUMMYFUNCTION("""COMPUTED_VALUE"""),"នេះមិនមែនជាខ្លឹមសារទាំងមូលនៃ​គោលនយោ​បាយស្តីពី​ការចូលរួម​របស់គ្រួសារ និង​មាតាបិតាសិស្សសម្រាប់សាលារៀននេះទេ។ នេះគឺជាសេចក្តី​សង្ខេប​ ដែលមានគោលបំណងផ្តល់ជាព័ត៌មានគោលដែលមានចែងក្នុងគោលនយោបាយ​។ ប្រសិនបើគោលនយោបាយនេះមានជាភាសាផ្សេងក្រៅពីភាសាអង់គ្លេស មានន័យថាវា​ត្រូវប"&amp;"ានបកប្រែដោយ Google Translate ហើយអាចមានកំហុស។ សូមទាក់ទងមកសាលារៀនរបស់កូនអ្នក ប្រសិនបើអ្នកមានសំណួរអំពី​ព័ត៌មានដែលបានផ្តល់ជូនខាងក្រោម ឬដើម្បីទទួលបានខ្លឹមសារទាំងមូលនៃគោនយោបាយ​ស្តីពីការចូលរួមរបស់គ្រួសារ និងមាតាបិតាសិស្ស។")</f>
        <v>នេះមិនមែនជាខ្លឹមសារទាំងមូលនៃ​គោលនយោ​បាយស្តីពី​ការចូលរួម​របស់គ្រួសារ និង​មាតាបិតាសិស្សសម្រាប់សាលារៀននេះទេ។ នេះគឺជាសេចក្តី​សង្ខេប​ ដែលមានគោលបំណងផ្តល់ជាព័ត៌មានគោលដែលមានចែងក្នុងគោលនយោបាយ​។ ប្រសិនបើគោលនយោបាយនេះមានជាភាសាផ្សេងក្រៅពីភាសាអង់គ្លេស មានន័យថាវា​ត្រូវបានបកប្រែដោយ Google Translate ហើយអាចមានកំហុស។ សូមទាក់ទងមកសាលារៀនរបស់កូនអ្នក ប្រសិនបើអ្នកមានសំណួរអំពី​ព័ត៌មានដែលបានផ្តល់ជូនខាងក្រោម ឬដើម្បីទទួលបានខ្លឹមសារទាំងមូលនៃគោនយោបាយ​ស្តីពីការចូលរួមរបស់គ្រួសារ និងមាតាបិតាសិស្ស។</v>
      </c>
      <c r="G9" s="1" t="str">
        <f>IFERROR(__xludf.DUMMYFUNCTION("""COMPUTED_VALUE"""),"Esta NÃO é a completa Política de Envolvimento de Pais e Família desta escola. Este é um resumo que visa fornecer as informações básicas contidas na Política. Se isso estiver em uma língua que não seja inglês, é porque foi automaticamente traduzido no Goo"&amp;"gle Tradutor e pode conter erros. Por favor, entre em contato com a escola de seu filho(a) se tiver perguntas sobre as informações fornecidas abaixo, ou para receber a Política de Envolvimento de Pais e Família na íntegra.")</f>
        <v>Esta NÃO é a completa Política de Envolvimento de Pais e Família desta escola. Este é um resumo que visa fornecer as informações básicas contidas na Política. Se isso estiver em uma língua que não seja inglês, é porque foi automaticamente traduzido no Google Tradutor e pode conter erros. Por favor, entre em contato com a escola de seu filho(a) se tiver perguntas sobre as informações fornecidas abaixo, ou para receber a Política de Envolvimento de Pais e Família na íntegra.</v>
      </c>
      <c r="H9" s="1" t="str">
        <f>IFERROR(__xludf.DUMMYFUNCTION("""COMPUTED_VALUE"""),"Это НЕ вся Политика взаимодействия родителей и семьи в этой школе. Это краткое изложение, предназначенное для предоставления основной информации, содержащейся в Политике. Если она написана на другом языке, кроме английского, она была автоматически перевед"&amp;"ена Google Translate и может содержать ошибки. Пожалуйста, свяжитесь со школой вашего ребенка, если у вас есть какие-либо вопросы по поводу приведенной ниже информации или чтобы получить полную Политику взаимодействия родителей и семьи.")</f>
        <v>Это НЕ вся Политика взаимодействия родителей и семьи в этой школе. Это краткое изложение, предназначенное для предоставления основной информации, содержащейся в Политике. Если она написана на другом языке, кроме английского, она была автоматически переведена Google Translate и может содержать ошибки. Пожалуйста, свяжитесь со школой вашего ребенка, если у вас есть какие-либо вопросы по поводу приведенной ниже информации или чтобы получить полную Политику взаимодействия родителей и семьи.</v>
      </c>
      <c r="I9" s="1" t="str">
        <f>IFERROR(__xludf.DUMMYFUNCTION("""COMPUTED_VALUE"""),"Esta NO es la Política de participación de padres y familias entera de esta escuela. Es un resumen que busca proporcionar la información básica que se encuentra en la Política. Si esto está en un idioma que no sea el inglés, ha sido traducido automáticame"&amp;"nte por Google Translate y puede tener errores. Comuníquese con la escuela de su hijo/a si tiene preguntas sobre la información proporcionada a continuación, o para recibir una copia completa de la Política de participación de padres y familias.")</f>
        <v>Esta NO es la Política de participación de padres y familias entera de esta escuela. Es un resumen que busca proporcionar la información básica que se encuentra en la Política. Si esto está en un idioma que no sea el inglés, ha sido traducido automáticamente por Google Translate y puede tener errores. Comuníquese con la escuela de su hijo/a si tiene preguntas sobre la información proporcionada a continuación, o para recibir una copia completa de la Política de participación de padres y familias.</v>
      </c>
      <c r="J9" s="1" t="str">
        <f>IFERROR(__xludf.DUMMYFUNCTION("""COMPUTED_VALUE"""),"Đây KHÔNG phải là toàn bộ Chính Sách Phụ Huynh và Gia Đình Tham Gia của trường này. Đây là bản tóm tắt nhằm cung cấp thông tin cơ bản có trong Chính Sách. Nếu đây không phải là tiếng Anh, nó đã được Google Translate tự động dịch và có thể có lỗi. Vui lòng"&amp;" liên hệ với trường học của con quý vị nếu quý vị có bất kỳ thắc mắc nào về thông tin được cung cấp bên dưới hoặc để nhận được đầy đủ nội dung của Chính Sách Phụ Huynh và Gia Đình Tham Gia.")</f>
        <v>Đây KHÔNG phải là toàn bộ Chính Sách Phụ Huynh và Gia Đình Tham Gia của trường này. Đây là bản tóm tắt nhằm cung cấp thông tin cơ bản có trong Chính Sách. Nếu đây không phải là tiếng Anh, nó đã được Google Translate tự động dịch và có thể có lỗi. Vui lòng liên hệ với trường học của con quý vị nếu quý vị có bất kỳ thắc mắc nào về thông tin được cung cấp bên dưới hoặc để nhận được đầy đủ nội dung của Chính Sách Phụ Huynh và Gia Đình Tham Gia.</v>
      </c>
      <c r="K9" s="1" t="str">
        <f>IFERROR(__xludf.DUMMYFUNCTION("""COMPUTED_VALUE"""),"Ini adalah BUKAN keseluruhan dari Kebijakan Keterlibatan Orang Tua dan Keluarga untuk sekolah ini. Ini adalah ringkasan yang akan menyediakan dasar dari informasi yang tercantum dalam Kebijakan tersebut. Bila bahasa ini selain bahasa Inggris, ini akan sec"&amp;"ara otomatis di terjemahkan oleh Google Translate dan mungkin ada beberapa kesalhan. Harap hubungi sekolah anak anda bila anda mempunyai pertanyaan tentang informasi yang disediakan dibawah atau untuk menerima Kebiijakan Keterlibatan Orang Tua dan Keluarg"&amp;"a ini secara utuh.")</f>
        <v>Ini adalah BUKAN keseluruhan dari Kebijakan Keterlibatan Orang Tua dan Keluarga untuk sekolah ini. Ini adalah ringkasan yang akan menyediakan dasar dari informasi yang tercantum dalam Kebijakan tersebut. Bila bahasa ini selain bahasa Inggris, ini akan secara otomatis di terjemahkan oleh Google Translate dan mungkin ada beberapa kesalhan. Harap hubungi sekolah anak anda bila anda mempunyai pertanyaan tentang informasi yang disediakan dibawah atau untuk menerima Kebiijakan Keterlibatan Orang Tua dan Keluarga ini secara utuh.</v>
      </c>
      <c r="L9" s="1"/>
      <c r="M9" s="1"/>
      <c r="N9" s="1"/>
      <c r="O9" s="1"/>
      <c r="P9" s="1"/>
      <c r="Q9" s="1"/>
      <c r="R9" s="1"/>
      <c r="S9" s="1"/>
      <c r="T9" s="1"/>
      <c r="U9" s="1"/>
      <c r="V9" s="1"/>
      <c r="W9" s="1"/>
      <c r="X9" s="1"/>
      <c r="Y9" s="1"/>
      <c r="Z9" s="1"/>
      <c r="AA9" s="38" t="s">
        <v>22</v>
      </c>
      <c r="AB9" s="4"/>
      <c r="AC9" s="39" t="s">
        <v>23</v>
      </c>
      <c r="AD9" s="4"/>
      <c r="AE9" s="4"/>
    </row>
    <row r="10">
      <c r="A10" s="1" t="str">
        <f>IFERROR(__xludf.DUMMYFUNCTION("""COMPUTED_VALUE"""),"How we developed this Policy and our Parent and Family Engagement programs with parent input:")</f>
        <v>How we developed this Policy and our Parent and Family Engagement programs with parent input:</v>
      </c>
      <c r="B10" s="1" t="str">
        <f>IFERROR(__xludf.DUMMYFUNCTION("""COMPUTED_VALUE"""),"Si e zhvilluam këtë Regullore dhe programet tona të Angazhimit të Prindërve dhe Familjes me kontributin e prindërve:")</f>
        <v>Si e zhvilluam këtë Regullore dhe programet tona të Angazhimit të Prindërve dhe Familjes me kontributin e prindërve:</v>
      </c>
      <c r="C10" s="1" t="str">
        <f>IFERROR(__xludf.DUMMYFUNCTION("""COMPUTED_VALUE"""),"كيف قمنا بتطوير هذه السياسة وبرامج مشاركة الأهل والأسرة بمدخلات الأهل:")</f>
        <v>كيف قمنا بتطوير هذه السياسة وبرامج مشاركة الأهل والأسرة بمدخلات الأهل:</v>
      </c>
      <c r="D10" s="1" t="str">
        <f>IFERROR(__xludf.DUMMYFUNCTION("""COMPUTED_VALUE"""),"我们如何根据家长意见制定本政策以及我们的家长及家庭参与项目：")</f>
        <v>我们如何根据家长意见制定本政策以及我们的家长及家庭参与项目：</v>
      </c>
      <c r="E10" s="1" t="str">
        <f>IFERROR(__xludf.DUMMYFUNCTION("""COMPUTED_VALUE"""),"Comment nous avons élaboré cette politique et nos programmes d'engagement  des parents et des familles avec la participation des parents :")</f>
        <v>Comment nous avons élaboré cette politique et nos programmes d'engagement  des parents et des familles avec la participation des parents :</v>
      </c>
      <c r="F10" s="1" t="str">
        <f>IFERROR(__xludf.DUMMYFUNCTION("""COMPUTED_VALUE"""),"របៀបដែលយើងបានរៀបចំគោលនយោបាយនេះ និង​កម្មវិធីចូលរួមរបស់គ្រួសារ និងមាតាបិតាសិស្សរបស់យើង ដោយមានមតិយោបល់ពីមាតាបិតា៖")</f>
        <v>របៀបដែលយើងបានរៀបចំគោលនយោបាយនេះ និង​កម្មវិធីចូលរួមរបស់គ្រួសារ និងមាតាបិតាសិស្សរបស់យើង ដោយមានមតិយោបល់ពីមាតាបិតា៖</v>
      </c>
      <c r="G10" s="1" t="str">
        <f>IFERROR(__xludf.DUMMYFUNCTION("""COMPUTED_VALUE"""),"Como desenvolvemos esta Política e os nossos Programas de Envolvimento de Pais e Família com a colaboração dos pais:")</f>
        <v>Como desenvolvemos esta Política e os nossos Programas de Envolvimento de Pais e Família com a colaboração dos pais:</v>
      </c>
      <c r="H10" s="1" t="str">
        <f>IFERROR(__xludf.DUMMYFUNCTION("""COMPUTED_VALUE"""),"Как мы разработали эту Политику и наши программы взаимодействия родителей и семьи с участием родителей:")</f>
        <v>Как мы разработали эту Политику и наши программы взаимодействия родителей и семьи с участием родителей:</v>
      </c>
      <c r="I10" s="1" t="str">
        <f>IFERROR(__xludf.DUMMYFUNCTION("""COMPUTED_VALUE"""),"Cómo desarrollamos esta Política y nuestros programas de participación de padres y familias tomando en cuenta las opiniones de los padres:")</f>
        <v>Cómo desarrollamos esta Política y nuestros programas de participación de padres y familias tomando en cuenta las opiniones de los padres:</v>
      </c>
      <c r="J10" s="1" t="str">
        <f>IFERROR(__xludf.DUMMYFUNCTION("""COMPUTED_VALUE"""),"Cách thức chúng tôi phát triển Chính Sách và các chương trình Phụ Huynh và Gia Đình Tham Gia với ý kiến đóng góp của phụ huynh:")</f>
        <v>Cách thức chúng tôi phát triển Chính Sách và các chương trình Phụ Huynh và Gia Đình Tham Gia với ý kiến đóng góp của phụ huynh:</v>
      </c>
      <c r="K10" s="1" t="str">
        <f>IFERROR(__xludf.DUMMYFUNCTION("""COMPUTED_VALUE"""),"Bagaimana kami dapat mengembangkan Kebijakan dan program ini dengan masukan dari orang tua: ")</f>
        <v>Bagaimana kami dapat mengembangkan Kebijakan dan program ini dengan masukan dari orang tua: </v>
      </c>
      <c r="L10" s="1"/>
      <c r="M10" s="1"/>
      <c r="N10" s="1"/>
      <c r="O10" s="1"/>
      <c r="P10" s="1"/>
      <c r="Q10" s="1"/>
      <c r="R10" s="1"/>
      <c r="S10" s="1"/>
      <c r="T10" s="1"/>
      <c r="U10" s="1"/>
      <c r="V10" s="1"/>
      <c r="W10" s="1"/>
      <c r="X10" s="1"/>
      <c r="Y10" s="1"/>
      <c r="Z10" s="1"/>
      <c r="AA10" s="4"/>
      <c r="AB10" s="4"/>
      <c r="AC10" s="4"/>
      <c r="AD10" s="4"/>
      <c r="AE10" s="4"/>
    </row>
    <row r="11">
      <c r="A11" s="1" t="str">
        <f>IFERROR(__xludf.DUMMYFUNCTION("""COMPUTED_VALUE"""),"Information about our Annual Title I Parent Meeting:")</f>
        <v>Information about our Annual Title I Parent Meeting:</v>
      </c>
      <c r="B11" s="1" t="str">
        <f>IFERROR(__xludf.DUMMYFUNCTION("""COMPUTED_VALUE"""),"Informacion në lidhje me Mbledhjen tonë Vjetore të Prindërve Title I:")</f>
        <v>Informacion në lidhje me Mbledhjen tonë Vjetore të Prindërve Title I:</v>
      </c>
      <c r="C11" s="1" t="str">
        <f>IFERROR(__xludf.DUMMYFUNCTION("""COMPUTED_VALUE"""),"معلومات عن الاجتماع السنوي للبند الأول:")</f>
        <v>معلومات عن الاجتماع السنوي للبند الأول:</v>
      </c>
      <c r="D11" s="1" t="str">
        <f>IFERROR(__xludf.DUMMYFUNCTION("""COMPUTED_VALUE"""),"我们的年度Title I家长会议相关信息：")</f>
        <v>我们的年度Title I家长会议相关信息：</v>
      </c>
      <c r="E11" s="1" t="str">
        <f>IFERROR(__xludf.DUMMYFUNCTION("""COMPUTED_VALUE"""),"Informations sur notre réunion annuelle des parents du Titre I :")</f>
        <v>Informations sur notre réunion annuelle des parents du Titre I :</v>
      </c>
      <c r="F11" s="1" t="str">
        <f>IFERROR(__xludf.DUMMYFUNCTION("""COMPUTED_VALUE"""),"ព័ត៌មានអំពីកិច្ច​ប្រជុំមាតាបិតា​ប្រចាំ​ឆ្នាំ​ Title I របស់យើង៖")</f>
        <v>ព័ត៌មានអំពីកិច្ច​ប្រជុំមាតាបិតា​ប្រចាំ​ឆ្នាំ​ Title I របស់យើង៖</v>
      </c>
      <c r="G11" s="1" t="str">
        <f>IFERROR(__xludf.DUMMYFUNCTION("""COMPUTED_VALUE"""),"Informações sobre a nossa Reunião Anual de Pais do Título I: ")</f>
        <v>Informações sobre a nossa Reunião Anual de Pais do Título I: </v>
      </c>
      <c r="H11" s="1" t="str">
        <f>IFERROR(__xludf.DUMMYFUNCTION("""COMPUTED_VALUE"""),"Информация о нашем Ежегодном Родительском собрании Title I:")</f>
        <v>Информация о нашем Ежегодном Родительском собрании Title I:</v>
      </c>
      <c r="I11" s="1" t="str">
        <f>IFERROR(__xludf.DUMMYFUNCTION("""COMPUTED_VALUE"""),"Información sobre nuestra reunión anual para padres sobre Título I:")</f>
        <v>Información sobre nuestra reunión anual para padres sobre Título I:</v>
      </c>
      <c r="J11" s="1" t="str">
        <f>IFERROR(__xludf.DUMMYFUNCTION("""COMPUTED_VALUE"""),"Thông tin về Phiên Họp Phụ Huynh Title I Hàng Năm của chúng tôi:")</f>
        <v>Thông tin về Phiên Họp Phụ Huynh Title I Hàng Năm của chúng tôi:</v>
      </c>
      <c r="K11" s="1" t="str">
        <f>IFERROR(__xludf.DUMMYFUNCTION("""COMPUTED_VALUE"""),"Informasi tentang Pertemuan Tahunan Title I Orang Tua kami:")</f>
        <v>Informasi tentang Pertemuan Tahunan Title I Orang Tua kami:</v>
      </c>
      <c r="L11" s="1"/>
      <c r="M11" s="1"/>
      <c r="N11" s="1"/>
      <c r="O11" s="1"/>
      <c r="P11" s="1"/>
      <c r="Q11" s="1"/>
      <c r="R11" s="1"/>
      <c r="S11" s="1"/>
      <c r="T11" s="1"/>
      <c r="U11" s="1"/>
      <c r="V11" s="1"/>
      <c r="W11" s="1"/>
      <c r="X11" s="1"/>
      <c r="Y11" s="1"/>
      <c r="Z11" s="1"/>
      <c r="AA11" s="5" t="str">
        <f>indirect(""&amp;AF3&amp;23)</f>
        <v>Año escolar 2023-2024</v>
      </c>
    </row>
    <row r="12">
      <c r="A12" s="1" t="str">
        <f>IFERROR(__xludf.DUMMYFUNCTION("""COMPUTED_VALUE"""),"How you can expect the school to communicate with you about parent and family engagement as well as other important information:")</f>
        <v>How you can expect the school to communicate with you about parent and family engagement as well as other important information:</v>
      </c>
      <c r="B12" s="1" t="str">
        <f>IFERROR(__xludf.DUMMYFUNCTION("""COMPUTED_VALUE"""),"Si mund të prisni që shkolla të komunikojë me ju në lidhje me angazhimin e prindërve dhe familjes, si dhe informacione të tjera të rëndësishme:")</f>
        <v>Si mund të prisni që shkolla të komunikojë me ju në lidhje me angazhimin e prindërve dhe familjes, si dhe informacione të tjera të rëndësishme:</v>
      </c>
      <c r="C12" s="1" t="str">
        <f>IFERROR(__xludf.DUMMYFUNCTION("""COMPUTED_VALUE"""),"كيف يمكنك أن تتوقع من المدرسة أن تتواصل معك بشأن مشاركة الأهل والأسرة فضلاً عن معلومات أخرى مهمة:")</f>
        <v>كيف يمكنك أن تتوقع من المدرسة أن تتواصل معك بشأن مشاركة الأهل والأسرة فضلاً عن معلومات أخرى مهمة:</v>
      </c>
      <c r="D12" s="1" t="str">
        <f>IFERROR(__xludf.DUMMYFUNCTION("""COMPUTED_VALUE"""),"您可以期望学校如何就有关家长及家庭参与和其他重要信息与您沟通：")</f>
        <v>您可以期望学校如何就有关家长及家庭参与和其他重要信息与您沟通：</v>
      </c>
      <c r="E12" s="1" t="str">
        <f>IFERROR(__xludf.DUMMYFUNCTION("""COMPUTED_VALUE"""),"Comment vous pouvez vous attendre à ce que l'école communique avec vous au sujet de l'engagemnt  des parents et des familles ainsi que d'autres informations importantes.")</f>
        <v>Comment vous pouvez vous attendre à ce que l'école communique avec vous au sujet de l'engagemnt  des parents et des familles ainsi que d'autres informations importantes.</v>
      </c>
      <c r="F12" s="1" t="str">
        <f>IFERROR(__xludf.DUMMYFUNCTION("""COMPUTED_VALUE"""),"របៀបដែលអ្នកអាចរំពឹងឲ្យសាលារៀនទាក់ទងទៅ​អ្នកអំពីការចូលរួមរបស់គ្រួសារ និងមាតាបិតាសិស្ស ក៏ដូចជា ព័ត៌មានសំខាន់ផ្សេងទៀត")</f>
        <v>របៀបដែលអ្នកអាចរំពឹងឲ្យសាលារៀនទាក់ទងទៅ​អ្នកអំពីការចូលរួមរបស់គ្រួសារ និងមាតាបិតាសិស្ស ក៏ដូចជា ព័ត៌មានសំខាន់ផ្សេងទៀត</v>
      </c>
      <c r="G12" s="1" t="str">
        <f>IFERROR(__xludf.DUMMYFUNCTION("""COMPUTED_VALUE"""),"Você pode esperar que a escola se comunique com você sobre o envolvimento de pais e família e outras informações importantes: ")</f>
        <v>Você pode esperar que a escola se comunique com você sobre o envolvimento de pais e família e outras informações importantes: </v>
      </c>
      <c r="H12" s="1" t="str">
        <f>IFERROR(__xludf.DUMMYFUNCTION("""COMPUTED_VALUE"""),"Как вы можете ожидать, что школа будет общаться с вами о родительском и семейном участии, а также о другой важной информации:")</f>
        <v>Как вы можете ожидать, что школа будет общаться с вами о родительском и семейном участии, а также о другой важной информации:</v>
      </c>
      <c r="I12" s="1" t="str">
        <f>IFERROR(__xludf.DUMMYFUNCTION("""COMPUTED_VALUE"""),"Cómo puede esperar que la escuela se comunique con usted sobre la participación de padres y familias, así como sobre otra información importante:")</f>
        <v>Cómo puede esperar que la escuela se comunique con usted sobre la participación de padres y familias, así como sobre otra información importante:</v>
      </c>
      <c r="J12" s="1" t="str">
        <f>IFERROR(__xludf.DUMMYFUNCTION("""COMPUTED_VALUE"""),"Cách thức bạn mong đợi nhà trường liên lạc với bạn về sự tham gia của phụ huynh và gia đình cũng như các thông tin quan trọng khác:")</f>
        <v>Cách thức bạn mong đợi nhà trường liên lạc với bạn về sự tham gia của phụ huynh và gia đình cũng như các thông tin quan trọng khác:</v>
      </c>
      <c r="K12" s="1" t="str">
        <f>IFERROR(__xludf.DUMMYFUNCTION("""COMPUTED_VALUE"""),"Apa yang anda harapkan untuk sekolah dapat berkomunikasi dengan anda tentang orang tua dan keluarga juga tentang hal lainnya:")</f>
        <v>Apa yang anda harapkan untuk sekolah dapat berkomunikasi dengan anda tentang orang tua dan keluarga juga tentang hal lainnya:</v>
      </c>
      <c r="L12" s="1"/>
      <c r="M12" s="1"/>
      <c r="N12" s="1"/>
      <c r="O12" s="1"/>
      <c r="P12" s="1"/>
      <c r="Q12" s="1"/>
      <c r="R12" s="1"/>
      <c r="S12" s="1"/>
      <c r="T12" s="1"/>
      <c r="U12" s="1"/>
      <c r="V12" s="1"/>
      <c r="W12" s="1"/>
      <c r="X12" s="1"/>
      <c r="Y12" s="1"/>
      <c r="Z12" s="1"/>
      <c r="AA12" s="5" t="str">
        <f>indirect(""&amp;AF3&amp;24)</f>
        <v>Fecha de revisión:</v>
      </c>
    </row>
    <row r="13">
      <c r="A13" s="1" t="str">
        <f>IFERROR(__xludf.DUMMYFUNCTION("""COMPUTED_VALUE"""),"How we developed the School-Parent Compact with parent input:")</f>
        <v>How we developed the School-Parent Compact with parent input:</v>
      </c>
      <c r="B13" s="1" t="str">
        <f>IFERROR(__xludf.DUMMYFUNCTION("""COMPUTED_VALUE"""),"Si e zhvilluam Marëveshjen Shkollë-Prindër me kontributin e prindërve:")</f>
        <v>Si e zhvilluam Marëveshjen Shkollë-Prindër me kontributin e prindërve:</v>
      </c>
      <c r="C13" s="1" t="str">
        <f>IFERROR(__xludf.DUMMYFUNCTION("""COMPUTED_VALUE"""),"كيف قمنا بتطوير ميثاق المدرسة والأهل بإسهام الأهل:")</f>
        <v>كيف قمنا بتطوير ميثاق المدرسة والأهل بإسهام الأهل:</v>
      </c>
      <c r="D13" s="1" t="str">
        <f>IFERROR(__xludf.DUMMYFUNCTION("""COMPUTED_VALUE"""),"我们如何参考家长意见制定学校-家长协议：")</f>
        <v>我们如何参考家长意见制定学校-家长协议：</v>
      </c>
      <c r="E13" s="1" t="str">
        <f>IFERROR(__xludf.DUMMYFUNCTION("""COMPUTED_VALUE"""),"Comment nous avons développé le contrat des parents d'école avec la participation des parents :")</f>
        <v>Comment nous avons développé le contrat des parents d'école avec la participation des parents :</v>
      </c>
      <c r="F13" s="1" t="str">
        <f>IFERROR(__xludf.DUMMYFUNCTION("""COMPUTED_VALUE"""),"របៀបដែលយើងបានរៀបចំកិច្ចព្រមព្រៀងរវាងសាលារៀននិងមាតាបិតាសិស្ស​ ដោយមានមតិយោបល់ពីមាតាបិតា៖")</f>
        <v>របៀបដែលយើងបានរៀបចំកិច្ចព្រមព្រៀងរវាងសាលារៀននិងមាតាបិតាសិស្ស​ ដោយមានមតិយោបល់ពីមាតាបិតា៖</v>
      </c>
      <c r="G13" s="1" t="str">
        <f>IFERROR(__xludf.DUMMYFUNCTION("""COMPUTED_VALUE"""),"Como desenvolvemos o nosso Acordo entre Pais e Escola com a colaboração dos pais:")</f>
        <v>Como desenvolvemos o nosso Acordo entre Pais e Escola com a colaboração dos pais:</v>
      </c>
      <c r="H13" s="1" t="str">
        <f>IFERROR(__xludf.DUMMYFUNCTION("""COMPUTED_VALUE"""),"Как мы разработали Договор Школа-родитель с участием родителей:")</f>
        <v>Как мы разработали Договор Школа-родитель с участием родителей:</v>
      </c>
      <c r="I13" s="1" t="str">
        <f>IFERROR(__xludf.DUMMYFUNCTION("""COMPUTED_VALUE"""),"Cómo desarrollamos el Acuerdo entre la escuela y los padres tomando en cuenta las opiniones de los padres:")</f>
        <v>Cómo desarrollamos el Acuerdo entre la escuela y los padres tomando en cuenta las opiniones de los padres:</v>
      </c>
      <c r="J13" s="1" t="str">
        <f>IFERROR(__xludf.DUMMYFUNCTION("""COMPUTED_VALUE"""),"Cách thức chúng tôi triển khai Hiệp Ước Gia Đình-Học Đường với ý kiến đóng góp của phụ huynh: ")</f>
        <v>Cách thức chúng tôi triển khai Hiệp Ước Gia Đình-Học Đường với ý kiến đóng góp của phụ huynh: </v>
      </c>
      <c r="K13" s="1" t="str">
        <f>IFERROR(__xludf.DUMMYFUNCTION("""COMPUTED_VALUE"""),"Bagaimana dapat kami kembangkan  Paduan Orangtua-Sekolah dengan mendapatkan masukan dari orang tua:")</f>
        <v>Bagaimana dapat kami kembangkan  Paduan Orangtua-Sekolah dengan mendapatkan masukan dari orang tua:</v>
      </c>
      <c r="L13" s="1"/>
      <c r="M13" s="1"/>
      <c r="N13" s="1"/>
      <c r="O13" s="1"/>
      <c r="P13" s="1"/>
      <c r="Q13" s="1"/>
      <c r="R13" s="1"/>
      <c r="S13" s="1"/>
      <c r="T13" s="1"/>
      <c r="U13" s="1"/>
      <c r="V13" s="1"/>
      <c r="W13" s="1"/>
      <c r="X13" s="1"/>
      <c r="Y13" s="1"/>
      <c r="Z13" s="1"/>
      <c r="AA13" s="6"/>
      <c r="AC13" s="40">
        <f>CompactEnglish!C13</f>
        <v>45027</v>
      </c>
    </row>
    <row r="14">
      <c r="A14" s="1" t="str">
        <f>IFERROR(__xludf.DUMMYFUNCTION("""COMPUTED_VALUE"""),"How we share Title I budget information with parents and get parent input into how to spend the 1% Title I Parent Engagement funds:")</f>
        <v>How we share Title I budget information with parents and get parent input into how to spend the 1% Title I Parent Engagement funds:</v>
      </c>
      <c r="B14" s="1" t="str">
        <f>IFERROR(__xludf.DUMMYFUNCTION("""COMPUTED_VALUE"""),"Si e ndajmë informacionin e buxhetit të Titullit I me prindërit dhe marrim mendimin e prindërve në mënyrën e shpenzimit 1% të Titullit I të fondeve të angazhimit të prindërve:")</f>
        <v>Si e ndajmë informacionin e buxhetit të Titullit I me prindërit dhe marrim mendimin e prindërve në mënyrën e shpenzimit 1% të Titullit I të fondeve të angazhimit të prindërve:</v>
      </c>
      <c r="C14" s="1" t="str">
        <f>IFERROR(__xludf.DUMMYFUNCTION("""COMPUTED_VALUE"""),"كيف نقوم بمشاركة المعلومات المتعلقة بميزانية البند الأول مع الأهل ونحصل على مدخلات الأهل في كيفية إنفاق 1% من أموال مشاركة الأهل:")</f>
        <v>كيف نقوم بمشاركة المعلومات المتعلقة بميزانية البند الأول مع الأهل ونحصل على مدخلات الأهل في كيفية إنفاق 1% من أموال مشاركة الأهل:</v>
      </c>
      <c r="D14" s="1" t="str">
        <f>IFERROR(__xludf.DUMMYFUNCTION("""COMPUTED_VALUE"""),"我们如何与家长分享Title I预算信息，并获取有关如何使用 1%的Title I 家长参与资金的家长意见：")</f>
        <v>我们如何与家长分享Title I预算信息，并获取有关如何使用 1%的Title I 家长参与资金的家长意见：</v>
      </c>
      <c r="E14" s="1" t="str">
        <f>IFERROR(__xludf.DUMMYFUNCTION("""COMPUTED_VALUE"""),"Comment nous partageons les informations sur le budget du Titre I avec les parents et comment nous obtenons l'avis des parents sur la façon de dépenser les fonds de 1% du Titre I pour l'engagement des parents :")</f>
        <v>Comment nous partageons les informations sur le budget du Titre I avec les parents et comment nous obtenons l'avis des parents sur la façon de dépenser les fonds de 1% du Titre I pour l'engagement des parents :</v>
      </c>
      <c r="F14" s="1" t="str">
        <f>IFERROR(__xludf.DUMMYFUNCTION("""COMPUTED_VALUE"""),"របៀបដែលយើងចែករំលែកព័ត៌មានថវិកា Title I ជាមួយមាតាបិតា និង​ទទួលបានមតិយោបល់របស់មាតាបិតា​អំពីរបៀបចាយមូលនិធិចូលរួមរបស់មាតាបិតា Title I ចំនួន 1%")</f>
        <v>របៀបដែលយើងចែករំលែកព័ត៌មានថវិកា Title I ជាមួយមាតាបិតា និង​ទទួលបានមតិយោបល់របស់មាតាបិតា​អំពីរបៀបចាយមូលនិធិចូលរួមរបស់មាតាបិតា Title I ចំនួន 1%</v>
      </c>
      <c r="G14" s="1" t="str">
        <f>IFERROR(__xludf.DUMMYFUNCTION("""COMPUTED_VALUE"""),"Como compartilhamos as informações orçamentárias do Título I com os pais e obtemos a opinião dos pais sobre como utilizar o 1% das verbas do Título I destinadas ao Envolvimento dos Pais:")</f>
        <v>Como compartilhamos as informações orçamentárias do Título I com os pais e obtemos a opinião dos pais sobre como utilizar o 1% das verbas do Título I destinadas ao Envolvimento dos Pais:</v>
      </c>
      <c r="H14" s="1" t="str">
        <f>IFERROR(__xludf.DUMMYFUNCTION("""COMPUTED_VALUE"""),"Как мы делимся информацией о бюджете Title I с родителями и получаем от родителей информацию о том, как потратить 1% средств Title I Parent Engagement:")</f>
        <v>Как мы делимся информацией о бюджете Title I с родителями и получаем от родителей информацию о том, как потратить 1% средств Title I Parent Engagement:</v>
      </c>
      <c r="I14" s="1" t="str">
        <f>IFERROR(__xludf.DUMMYFUNCTION("""COMPUTED_VALUE"""),"Cómo compartimos información con los padres sobre el presupuesto de Título I y cómo solicitamos las opiniones de los padres con respecto a cómo gastar el 1% de los fondos para la participación familiar:")</f>
        <v>Cómo compartimos información con los padres sobre el presupuesto de Título I y cómo solicitamos las opiniones de los padres con respecto a cómo gastar el 1% de los fondos para la participación familiar:</v>
      </c>
      <c r="J14" s="1" t="str">
        <f>IFERROR(__xludf.DUMMYFUNCTION("""COMPUTED_VALUE"""),"Cách thức chúng tôi chia sẻ thông tin về ngân sách Title I với phụ huynh và nhận được ý kiến của phụ huynh về cách chi tiêu 1% quỹ Title I Phụ Huynh Tham Gia:")</f>
        <v>Cách thức chúng tôi chia sẻ thông tin về ngân sách Title I với phụ huynh và nhận được ý kiến của phụ huynh về cách chi tiêu 1% quỹ Title I Phụ Huynh Tham Gia:</v>
      </c>
      <c r="K14" s="1" t="str">
        <f>IFERROR(__xludf.DUMMYFUNCTION("""COMPUTED_VALUE"""),"Bagaimana kami bisa berbagi informasi tentang anggaran keuangan Title I dan mendapatkan masukan dari orang tua untuk menggunakan 1% dari dana Keterlibatan Orangtua Title I:")</f>
        <v>Bagaimana kami bisa berbagi informasi tentang anggaran keuangan Title I dan mendapatkan masukan dari orang tua untuk menggunakan 1% dari dana Keterlibatan Orangtua Title I:</v>
      </c>
      <c r="L14" s="1"/>
      <c r="M14" s="1"/>
      <c r="N14" s="1"/>
      <c r="O14" s="1"/>
      <c r="P14" s="1"/>
      <c r="Q14" s="1"/>
      <c r="R14" s="1"/>
      <c r="S14" s="1"/>
      <c r="T14" s="1"/>
      <c r="U14" s="1"/>
      <c r="V14" s="1"/>
      <c r="W14" s="1"/>
      <c r="X14" s="1"/>
      <c r="Y14" s="1"/>
      <c r="Z14" s="1"/>
    </row>
    <row r="15">
      <c r="A15" s="1" t="str">
        <f>IFERROR(__xludf.DUMMYFUNCTION("""COMPUTED_VALUE"""),"How we will work with businesses and other community partners to provide resources to families:")</f>
        <v>How we will work with businesses and other community partners to provide resources to families:</v>
      </c>
      <c r="B15" s="1" t="str">
        <f>IFERROR(__xludf.DUMMYFUNCTION("""COMPUTED_VALUE"""),"Si do të punojmë me bizneset dhe partnerë të tjerë të komunitetit për të siguruar burime për familjet :")</f>
        <v>Si do të punojmë me bizneset dhe partnerë të tjerë të komunitetit për të siguruar burime për familjet :</v>
      </c>
      <c r="C15" s="1" t="str">
        <f>IFERROR(__xludf.DUMMYFUNCTION("""COMPUTED_VALUE"""),"كيف سنعمل مع الشركات وغيرها من الشركاء المجتمعيين لتوفير الموارد للأسر:")</f>
        <v>كيف سنعمل مع الشركات وغيرها من الشركاء المجتمعيين لتوفير الموارد للأسر:</v>
      </c>
      <c r="D15" s="1" t="str">
        <f>IFERROR(__xludf.DUMMYFUNCTION("""COMPUTED_VALUE"""),"我们如何与企业以及其他社区合作伙伴合作为家庭提供资源：")</f>
        <v>我们如何与企业以及其他社区合作伙伴合作为家庭提供资源：</v>
      </c>
      <c r="E15" s="1" t="str">
        <f>IFERROR(__xludf.DUMMYFUNCTION("""COMPUTED_VALUE"""),"Comment nous travaillerons avec les entreprises et les autres partenaires communautaires pour fournir des ressources aux familles :")</f>
        <v>Comment nous travaillerons avec les entreprises et les autres partenaires communautaires pour fournir des ressources aux familles :</v>
      </c>
      <c r="F15" s="1" t="str">
        <f>IFERROR(__xludf.DUMMYFUNCTION("""COMPUTED_VALUE"""),"របៀបដែលយើងនឹងធ្វើការជាមួយអាជីវកម្ម និងដៃគូសហគមន៍​ផ្សេងទៀត ដើម្បីផ្តល់ធនធានជូនដល់គ្រួសារសិស្ស៖")</f>
        <v>របៀបដែលយើងនឹងធ្វើការជាមួយអាជីវកម្ម និងដៃគូសហគមន៍​ផ្សេងទៀត ដើម្បីផ្តល់ធនធានជូនដល់គ្រួសារសិស្ស៖</v>
      </c>
      <c r="G15" s="1" t="str">
        <f>IFERROR(__xludf.DUMMYFUNCTION("""COMPUTED_VALUE"""),"Como trabalhamos com empresas e outros parceiros comunitários para fornecer recursos para as famílias: ")</f>
        <v>Como trabalhamos com empresas e outros parceiros comunitários para fornecer recursos para as famílias: </v>
      </c>
      <c r="H15" s="1" t="str">
        <f>IFERROR(__xludf.DUMMYFUNCTION("""COMPUTED_VALUE"""),"Как мы будем работать с бизнесом и другими общественными партнерами для предоставления ресурсов семьям:")</f>
        <v>Как мы будем работать с бизнесом и другими общественными партнерами для предоставления ресурсов семьям:</v>
      </c>
      <c r="I15" s="1" t="str">
        <f>IFERROR(__xludf.DUMMYFUNCTION("""COMPUTED_VALUE"""),"Cómo colaboraremos con comercios y otros aliados en la comunidad para ofrecerles recursos a las familias:")</f>
        <v>Cómo colaboraremos con comercios y otros aliados en la comunidad para ofrecerles recursos a las familias:</v>
      </c>
      <c r="J15" s="1" t="str">
        <f>IFERROR(__xludf.DUMMYFUNCTION("""COMPUTED_VALUE"""),"Cách thức chúng tôi sẽ làm việc với các đối tác doanh nghiệp và cộng đồng để cung cấp nguồn trợ giúp cho các gia đình: ")</f>
        <v>Cách thức chúng tôi sẽ làm việc với các đối tác doanh nghiệp và cộng đồng để cung cấp nguồn trợ giúp cho các gia đình: </v>
      </c>
      <c r="K15" s="1" t="str">
        <f>IFERROR(__xludf.DUMMYFUNCTION("""COMPUTED_VALUE"""),"Bagaimana kami dapat bekerja sama dengan pengusaha dan  mitra komunitas lainnya untuk menyediakan sumber informasi untuk keluarga:")</f>
        <v>Bagaimana kami dapat bekerja sama dengan pengusaha dan  mitra komunitas lainnya untuk menyediakan sumber informasi untuk keluarga:</v>
      </c>
      <c r="L15" s="1"/>
      <c r="M15" s="1"/>
      <c r="N15" s="1"/>
      <c r="O15" s="1"/>
      <c r="P15" s="1"/>
      <c r="Q15" s="1"/>
      <c r="R15" s="1"/>
      <c r="S15" s="1"/>
      <c r="T15" s="1"/>
      <c r="U15" s="1"/>
      <c r="V15" s="1"/>
      <c r="W15" s="1"/>
      <c r="X15" s="1"/>
      <c r="Y15" s="1"/>
      <c r="Z15" s="1"/>
      <c r="AB15" s="41" t="str">
        <f>indirect(""&amp;AF3&amp;25)
</f>
        <v>Estimados padres/encargados:                    ELABORADO EN CONJUNTO</v>
      </c>
    </row>
    <row r="16">
      <c r="A16" s="1" t="str">
        <f>IFERROR(__xludf.DUMMYFUNCTION("""COMPUTED_VALUE"""),"How we will build parents' capacity to support your child's academic success:")</f>
        <v>How we will build parents' capacity to support your child's academic success:</v>
      </c>
      <c r="B16" s="1" t="str">
        <f>IFERROR(__xludf.DUMMYFUNCTION("""COMPUTED_VALUE"""),"Si do të ndërtojmë kapacitetin e prindërve për të mbështetur suksesin akademik të fëmijës suaj:")</f>
        <v>Si do të ndërtojmë kapacitetin e prindërve për të mbështetur suksesin akademik të fëmijës suaj:</v>
      </c>
      <c r="C16" s="1" t="str">
        <f>IFERROR(__xludf.DUMMYFUNCTION("""COMPUTED_VALUE"""),"كيف لنا أن نبني قدرة الأهل على دعم النجاح الأكاديمي لطفلكم:")</f>
        <v>كيف لنا أن نبني قدرة الأهل على دعم النجاح الأكاديمي لطفلكم:</v>
      </c>
      <c r="D16" s="1" t="str">
        <f>IFERROR(__xludf.DUMMYFUNCTION("""COMPUTED_VALUE"""),"我们将如何培养家长的能力以支持您孩子学业上的成功：")</f>
        <v>我们将如何培养家长的能力以支持您孩子学业上的成功：</v>
      </c>
      <c r="E16" s="1" t="str">
        <f>IFERROR(__xludf.DUMMYFUNCTION("""COMPUTED_VALUE"""),"Comment nous allons renforcer la capacité des parents à soutenir la réussite scolaire de leur enfant :")</f>
        <v>Comment nous allons renforcer la capacité des parents à soutenir la réussite scolaire de leur enfant :</v>
      </c>
      <c r="F16" s="1" t="str">
        <f>IFERROR(__xludf.DUMMYFUNCTION("""COMPUTED_VALUE"""),"របៀបដែលយើងកសាងសមត្ថភាពរបស់មាតាបិតា ដើម្បីជួយ​​កូនរបស់អ្នកទទួលបានជោគជ័យក្នុងការសិក្សា៖")</f>
        <v>របៀបដែលយើងកសាងសមត្ថភាពរបស់មាតាបិតា ដើម្បីជួយ​​កូនរបស់អ្នកទទួលបានជោគជ័យក្នុងការសិក្សា៖</v>
      </c>
      <c r="G16" s="1" t="str">
        <f>IFERROR(__xludf.DUMMYFUNCTION("""COMPUTED_VALUE"""),"Como vamos construir a competência dos pais para auxiliar no desempenho escolar de seu filho(a):")</f>
        <v>Como vamos construir a competência dos pais para auxiliar no desempenho escolar de seu filho(a):</v>
      </c>
      <c r="H16" s="1" t="str">
        <f>IFERROR(__xludf.DUMMYFUNCTION("""COMPUTED_VALUE"""),"Как мы создадим потенциал родителей для поддержки академических успехов вашего ребенка:")</f>
        <v>Как мы создадим потенциал родителей для поддержки академических успехов вашего ребенка:</v>
      </c>
      <c r="I16" s="1" t="str">
        <f>IFERROR(__xludf.DUMMYFUNCTION("""COMPUTED_VALUE"""),"Cómo desarrollamos la capacidad de los padres para apoyar el éxito académico de sus hijos:")</f>
        <v>Cómo desarrollamos la capacidad de los padres para apoyar el éxito académico de sus hijos:</v>
      </c>
      <c r="J16" s="1" t="str">
        <f>IFERROR(__xludf.DUMMYFUNCTION("""COMPUTED_VALUE"""),"Cách thức chúng tôi sẽ xây dựng năng lực của phụ huynh để hỗ trợ cho con bạn được thành công trong học tập:")</f>
        <v>Cách thức chúng tôi sẽ xây dựng năng lực của phụ huynh để hỗ trợ cho con bạn được thành công trong học tập:</v>
      </c>
      <c r="K16" s="1" t="str">
        <f>IFERROR(__xludf.DUMMYFUNCTION("""COMPUTED_VALUE"""),"Bagaimana kami akan membangun kapasitas orang tua untuk mendukung kesuksesan pendidikan anak anak anda:")</f>
        <v>Bagaimana kami akan membangun kapasitas orang tua untuk mendukung kesuksesan pendidikan anak anak anda:</v>
      </c>
      <c r="L16" s="1"/>
      <c r="M16" s="1"/>
      <c r="N16" s="1"/>
      <c r="O16" s="1"/>
      <c r="P16" s="1"/>
      <c r="Q16" s="1"/>
      <c r="R16" s="1"/>
      <c r="S16" s="1"/>
      <c r="T16" s="1"/>
      <c r="U16" s="1"/>
      <c r="V16" s="1"/>
      <c r="W16" s="1"/>
      <c r="X16" s="1"/>
      <c r="Y16" s="1"/>
      <c r="Z16" s="1"/>
      <c r="AA16" s="10" t="s">
        <v>5</v>
      </c>
    </row>
    <row r="17">
      <c r="A17" s="1" t="str">
        <f>IFERROR(__xludf.DUMMYFUNCTION("""COMPUTED_VALUE"""),"How we will train school staff with parent input to communicate and work with parents as equal partners:")</f>
        <v>How we will train school staff with parent input to communicate and work with parents as equal partners:</v>
      </c>
      <c r="B17" s="1" t="str">
        <f>IFERROR(__xludf.DUMMYFUNCTION("""COMPUTED_VALUE"""),"Si do të trajnojmë personelin e shkollës me mendimin e prindërve për të komunikuar dhe punuar me prindërit si partnerë të barabartë:")</f>
        <v>Si do të trajnojmë personelin e shkollës me mendimin e prindërve për të komunikuar dhe punuar me prindërit si partnerë të barabartë:</v>
      </c>
      <c r="C17" s="1" t="str">
        <f>IFERROR(__xludf.DUMMYFUNCTION("""COMPUTED_VALUE"""),"كيف لنا أن ندرب موظفي المدارس بمدخلات الأهل على التواصل والعمل مع الأهل بوصفهم شركاء متساوين:")</f>
        <v>كيف لنا أن ندرب موظفي المدارس بمدخلات الأهل على التواصل والعمل مع الأهل بوصفهم شركاء متساوين:</v>
      </c>
      <c r="D17" s="1" t="str">
        <f>IFERROR(__xludf.DUMMYFUNCTION("""COMPUTED_VALUE"""),"我们将如何根据家长意见，培训学校教职员工与家长进行平等的沟通与合作。")</f>
        <v>我们将如何根据家长意见，培训学校教职员工与家长进行平等的沟通与合作。</v>
      </c>
      <c r="E17" s="1" t="str">
        <f>IFERROR(__xludf.DUMMYFUNCTION("""COMPUTED_VALUE"""),"Comment nous formerons le personnel de l'école à communiquer et à travailler avec les parents en tant que partenaires égaux :")</f>
        <v>Comment nous formerons le personnel de l'école à communiquer et à travailler avec les parents en tant que partenaires égaux :</v>
      </c>
      <c r="F17" s="1" t="str">
        <f>IFERROR(__xludf.DUMMYFUNCTION("""COMPUTED_VALUE"""),"របៀបដែលយើងនឹងបណ្តុះបណ្តាលបុគ្គលិករបស់សាលារៀន ដោយមានមតិយោបល់របស់មាតាបិតា ​ដើម្បីឲ្យ​ចេះប្រាស្រ័យទាក់ទង និងធ្វើការ​ ជាមួយមាតាបិតាសិស្ស ក្នុងឋានៈជាដៃគូស្មើភាព៖")</f>
        <v>របៀបដែលយើងនឹងបណ្តុះបណ្តាលបុគ្គលិករបស់សាលារៀន ដោយមានមតិយោបល់របស់មាតាបិតា ​ដើម្បីឲ្យ​ចេះប្រាស្រ័យទាក់ទង និងធ្វើការ​ ជាមួយមាតាបិតាសិស្ស ក្នុងឋានៈជាដៃគូស្មើភាព៖</v>
      </c>
      <c r="G17" s="1" t="str">
        <f>IFERROR(__xludf.DUMMYFUNCTION("""COMPUTED_VALUE"""),"Como iremos treinar os funcionários da escola com as sugestões dos pais para que se comuniquem e trabalharem de forma colaborativa com os pais, como parceiros iguais:")</f>
        <v>Como iremos treinar os funcionários da escola com as sugestões dos pais para que se comuniquem e trabalharem de forma colaborativa com os pais, como parceiros iguais:</v>
      </c>
      <c r="H17" s="1" t="str">
        <f>IFERROR(__xludf.DUMMYFUNCTION("""COMPUTED_VALUE"""),"Как мы будем обучать школьный персонал с участием родителей общаться и работать с родителями как с равными партнерами:")</f>
        <v>Как мы будем обучать школьный персонал с участием родителей общаться и работать с родителями как с равными партнерами:</v>
      </c>
      <c r="I17" s="1" t="str">
        <f>IFERROR(__xludf.DUMMYFUNCTION("""COMPUTED_VALUE"""),"Cómo capacitaremos al personal de la escuela sobre las opiniones de los padres para comunicarse y trabajar con ellos como aliados:")</f>
        <v>Cómo capacitaremos al personal de la escuela sobre las opiniones de los padres para comunicarse y trabajar con ellos como aliados:</v>
      </c>
      <c r="J17" s="1" t="str">
        <f>IFERROR(__xludf.DUMMYFUNCTION("""COMPUTED_VALUE"""),"Cách thức chúng tôi sẽ đào tạo nhân viên nhà trường với ý kiến đóng góp của phụ huynh để chúng tôi có thể  giao tiếp và làm việc với phụ huynh như những đối tác bình đẳng:")</f>
        <v>Cách thức chúng tôi sẽ đào tạo nhân viên nhà trường với ý kiến đóng góp của phụ huynh để chúng tôi có thể  giao tiếp và làm việc với phụ huynh như những đối tác bình đẳng:</v>
      </c>
      <c r="K17" s="1" t="str">
        <f>IFERROR(__xludf.DUMMYFUNCTION("""COMPUTED_VALUE"""),"Bagaimana kami akan melatih karyawan sekolah dengan masukan dari orang tua untuk berkomunikasi dan bekerja dengan orang tua sebagai mitra setar:")</f>
        <v>Bagaimana kami akan melatih karyawan sekolah dengan masukan dari orang tua untuk berkomunikasi dan bekerja dengan orang tua sebagai mitra setar:</v>
      </c>
      <c r="L17" s="1"/>
      <c r="M17" s="1"/>
      <c r="N17" s="1"/>
      <c r="O17" s="1"/>
      <c r="P17" s="1"/>
      <c r="Q17" s="1"/>
      <c r="R17" s="1"/>
      <c r="S17" s="1"/>
      <c r="T17" s="1"/>
      <c r="U17" s="1"/>
      <c r="V17" s="1"/>
      <c r="W17" s="1"/>
      <c r="X17" s="1"/>
      <c r="Y17" s="1"/>
      <c r="Z17" s="1"/>
      <c r="AB17" s="11" t="str">
        <f>IFERROR(__xludf.DUMMYFUNCTION("googletranslate(CompactEnglish!B17, ""en"",""""&amp;AF4)"),"Los padres, los estudiantes y el personal de Hackett School se asociaron juntos para desarrollar este compacto de la escuela. Los maestros sugirieron estrategias de aprendizaje en el hogar, los padres agregaron aportes sobre los tipos de apoyo que necesit"&amp;"aban y los estudiantes nos dijeron qué les ayudaría a aprender. Se alienta a los padres a asistir a las reuniones de revisión anuales celebradas en la primavera cada año para revisar el compacto y hacer sugerencias basadas en las necesidades de los estudi"&amp;"antes y los objetivos de mejora escolar. Este año, la reunión de aportes de los padres se celebró el 11 de abril de 2023. Se alienta a los padres a participar en la encuesta de participación familiar de la escuela que también se utiliza como herramienta p"&amp;"ara recopilar comentarios de los padres sobre los programas actuales del Título I, las políticas y la participación familiar.
")</f>
        <v>Los padres, los estudiantes y el personal de Hackett School se asociaron juntos para desarrollar este compacto de la escuela. Los maestros sugirieron estrategias de aprendizaje en el hogar, los padres agregaron aportes sobre los tipos de apoyo que necesitaban y los estudiantes nos dijeron qué les ayudaría a aprender. Se alienta a los padres a asistir a las reuniones de revisión anuales celebradas en la primavera cada año para revisar el compacto y hacer sugerencias basadas en las necesidades de los estudiantes y los objetivos de mejora escolar. Este año, la reunión de aportes de los padres se celebró el 11 de abril de 2023. Se alienta a los padres a participar en la encuesta de participación familiar de la escuela que también se utiliza como herramienta para recopilar comentarios de los padres sobre los programas actuales del Título I, las políticas y la participación familiar.
</v>
      </c>
      <c r="AC17" s="12"/>
      <c r="AD17" s="12"/>
      <c r="AE17" s="13"/>
    </row>
    <row r="18">
      <c r="A18" s="1" t="str">
        <f>IFERROR(__xludf.DUMMYFUNCTION("""COMPUTED_VALUE"""),"Other ways we will support parent and family engagement:")</f>
        <v>Other ways we will support parent and family engagement:</v>
      </c>
      <c r="B18" s="1" t="str">
        <f>IFERROR(__xludf.DUMMYFUNCTION("""COMPUTED_VALUE"""),"Mënyra të tjera ne do të mbështesim angazhimin e prindërve dhe familjeve:")</f>
        <v>Mënyra të tjera ne do të mbështesim angazhimin e prindërve dhe familjeve:</v>
      </c>
      <c r="C18" s="1" t="str">
        <f>IFERROR(__xludf.DUMMYFUNCTION("""COMPUTED_VALUE"""),"من بين الطرق الأخرى التي سوف ندعم بها مشاركة الأهل والأسرة:")</f>
        <v>من بين الطرق الأخرى التي سوف ندعم بها مشاركة الأهل والأسرة:</v>
      </c>
      <c r="D18" s="1" t="str">
        <f>IFERROR(__xludf.DUMMYFUNCTION("""COMPUTED_VALUE"""),"我们支持家长及家庭参与的其他方式：")</f>
        <v>我们支持家长及家庭参与的其他方式：</v>
      </c>
      <c r="E18" s="1" t="str">
        <f>IFERROR(__xludf.DUMMYFUNCTION("""COMPUTED_VALUE"""),"Autres moyens de soutenir l'engagement des parents et des familles")</f>
        <v>Autres moyens de soutenir l'engagement des parents et des familles</v>
      </c>
      <c r="F18" s="1" t="str">
        <f>IFERROR(__xludf.DUMMYFUNCTION("""COMPUTED_VALUE"""),"វិធីផ្សេងទៀតដេលយើងនឹងជួយឲ្យមានការចូលរួមរបស់មាតាបិតា និងគ្រួសារសិស្ស៖")</f>
        <v>វិធីផ្សេងទៀតដេលយើងនឹងជួយឲ្យមានការចូលរួមរបស់មាតាបិតា និងគ្រួសារសិស្ស៖</v>
      </c>
      <c r="G18" s="1" t="str">
        <f>IFERROR(__xludf.DUMMYFUNCTION("""COMPUTED_VALUE"""),"Outras maneiras através das quais iremos a poiar o envolvimento dos pais e família: ")</f>
        <v>Outras maneiras através das quais iremos a poiar o envolvimento dos pais e família: </v>
      </c>
      <c r="H18" s="1" t="str">
        <f>IFERROR(__xludf.DUMMYFUNCTION("""COMPUTED_VALUE"""),"Другие способы поддержки взаимодействия с родителями и семьями:")</f>
        <v>Другие способы поддержки взаимодействия с родителями и семьями:</v>
      </c>
      <c r="I18" s="1" t="str">
        <f>IFERROR(__xludf.DUMMYFUNCTION("""COMPUTED_VALUE"""),"Otras formas en que apoyaremos la participación de padres y familias:")</f>
        <v>Otras formas en que apoyaremos la participación de padres y familias:</v>
      </c>
      <c r="J18" s="1" t="str">
        <f>IFERROR(__xludf.DUMMYFUNCTION("""COMPUTED_VALUE"""),"Chúng tôi sẽ hỗ trợ phụ huynh và gia đình tham gia bằng những phương cách khác: ")</f>
        <v>Chúng tôi sẽ hỗ trợ phụ huynh và gia đình tham gia bằng những phương cách khác: </v>
      </c>
      <c r="K18" s="1" t="str">
        <f>IFERROR(__xludf.DUMMYFUNCTION("""COMPUTED_VALUE"""),"Cara lain yang akan mendukung orang tua dan keterlibatan keluarga: ")</f>
        <v>Cara lain yang akan mendukung orang tua dan keterlibatan keluarga: </v>
      </c>
      <c r="L18" s="1"/>
      <c r="M18" s="1"/>
      <c r="N18" s="1"/>
      <c r="O18" s="1"/>
      <c r="P18" s="1"/>
      <c r="Q18" s="1"/>
      <c r="R18" s="1"/>
      <c r="S18" s="1"/>
      <c r="T18" s="1"/>
      <c r="U18" s="1"/>
      <c r="V18" s="1"/>
      <c r="W18" s="1"/>
      <c r="X18" s="1"/>
      <c r="Y18" s="1"/>
      <c r="Z18" s="1"/>
      <c r="AB18" s="9" t="s">
        <v>5</v>
      </c>
    </row>
    <row r="19">
      <c r="A19" s="1"/>
      <c r="B19" s="1"/>
      <c r="C19" s="1"/>
      <c r="D19" s="1"/>
      <c r="E19" s="1"/>
      <c r="F19" s="1"/>
      <c r="G19" s="1"/>
      <c r="H19" s="1"/>
      <c r="I19" s="1"/>
      <c r="J19" s="1"/>
      <c r="K19" s="1"/>
      <c r="L19" s="1"/>
      <c r="M19" s="1"/>
      <c r="N19" s="1"/>
      <c r="O19" s="1"/>
      <c r="P19" s="1"/>
      <c r="Q19" s="1"/>
      <c r="R19" s="1"/>
      <c r="S19" s="1"/>
      <c r="T19" s="1"/>
      <c r="U19" s="1"/>
      <c r="V19" s="1"/>
      <c r="W19" s="1"/>
      <c r="X19" s="1"/>
      <c r="Y19" s="1"/>
      <c r="Z19" s="1"/>
      <c r="AB19" s="9" t="str">
        <f>indirect(""&amp;AF3&amp;26)</f>
        <v>Para comprender mejor cómo esta colaboración puede beneficiar a su hijo/a, primero es
importante entender las metas del Distrito y de la escuela para el rendimiento académico
estudiantil. </v>
      </c>
    </row>
    <row r="20">
      <c r="A20" s="1" t="str">
        <f>IFERROR(__xludf.DUMMYFUNCTION("""COMPUTED_VALUE"""),"School Parent Compact Headers")</f>
        <v>School Parent Compact Headers</v>
      </c>
      <c r="B20" s="1" t="str">
        <f>IFERROR(__xludf.DUMMYFUNCTION("""COMPUTED_VALUE"""),"Drejtime të Marëveshjeve Prindër - Shkollë ")</f>
        <v>Drejtime të Marëveshjeve Prindër - Shkollë </v>
      </c>
      <c r="C20" s="1" t="str">
        <f>IFERROR(__xludf.DUMMYFUNCTION("""COMPUTED_VALUE"""),"العناوين الرئيسية لميثاق المدرسة والأهل")</f>
        <v>العناوين الرئيسية لميثاق المدرسة والأهل</v>
      </c>
      <c r="D20" s="1"/>
      <c r="E20" s="1" t="str">
        <f>IFERROR(__xludf.DUMMYFUNCTION("""COMPUTED_VALUE"""),"En-têtes du Contrat des parents d'élèves")</f>
        <v>En-têtes du Contrat des parents d'élèves</v>
      </c>
      <c r="F20" s="1" t="str">
        <f>IFERROR(__xludf.DUMMYFUNCTION("""COMPUTED_VALUE"""),"ក្បាលទំព័រកិច្ចព្រមព្រៀងសាលារៀន និងមាតាបិតាសិស្ស")</f>
        <v>ក្បាលទំព័រកិច្ចព្រមព្រៀងសាលារៀន និងមាតាបិតាសិស្ស</v>
      </c>
      <c r="G20" s="1" t="str">
        <f>IFERROR(__xludf.DUMMYFUNCTION("""COMPUTED_VALUE"""),"Resumo dos Títulos do Acordo entre Pais e Escola")</f>
        <v>Resumo dos Títulos do Acordo entre Pais e Escola</v>
      </c>
      <c r="H20" s="1" t="str">
        <f>IFERROR(__xludf.DUMMYFUNCTION("""COMPUTED_VALUE"""),"Заголовки соглашений между школами и родителями")</f>
        <v>Заголовки соглашений между школами и родителями</v>
      </c>
      <c r="I20" s="1"/>
      <c r="J20" s="1"/>
      <c r="K20" s="1" t="str">
        <f>IFERROR(__xludf.DUMMYFUNCTION("""COMPUTED_VALUE"""),"Tajuk Paduan Orang tua sekolah")</f>
        <v>Tajuk Paduan Orang tua sekolah</v>
      </c>
      <c r="L20" s="1"/>
      <c r="M20" s="1"/>
      <c r="N20" s="1"/>
      <c r="O20" s="1"/>
      <c r="P20" s="1"/>
      <c r="Q20" s="1"/>
      <c r="R20" s="1"/>
      <c r="S20" s="1"/>
      <c r="T20" s="1"/>
      <c r="U20" s="1"/>
      <c r="V20" s="1"/>
      <c r="W20" s="1"/>
      <c r="X20" s="1"/>
      <c r="Y20" s="1"/>
      <c r="Z20" s="1"/>
      <c r="AB20" s="14" t="str">
        <f>indirect(""&amp;AF3&amp;27)</f>
        <v>Los objetivos y las condiciones necesarias actualizados de la Junta de Educación están disponibles ahora en el sitio web del Distrito Escolar en www. philasd.org</v>
      </c>
    </row>
    <row r="21">
      <c r="A21" s="1"/>
      <c r="B21" s="1"/>
      <c r="C21" s="1"/>
      <c r="D21" s="1"/>
      <c r="E21" s="1"/>
      <c r="F21" s="1"/>
      <c r="G21" s="1"/>
      <c r="H21" s="1"/>
      <c r="I21" s="1"/>
      <c r="J21" s="1"/>
      <c r="K21" s="1"/>
      <c r="L21" s="1"/>
      <c r="M21" s="1"/>
      <c r="N21" s="1"/>
      <c r="O21" s="1"/>
      <c r="P21" s="1"/>
      <c r="Q21" s="1"/>
      <c r="R21" s="1"/>
      <c r="S21" s="1"/>
      <c r="T21" s="1"/>
      <c r="U21" s="1"/>
      <c r="V21" s="1"/>
      <c r="W21" s="1"/>
      <c r="X21" s="1"/>
      <c r="Y21" s="1"/>
      <c r="Z21" s="1"/>
      <c r="AA21" s="15"/>
    </row>
    <row r="22">
      <c r="A22" s="42" t="str">
        <f>IFERROR(__xludf.DUMMYFUNCTION("""COMPUTED_VALUE"""),"School-Parent Compact")</f>
        <v>School-Parent Compact</v>
      </c>
      <c r="B22" s="1" t="str">
        <f>IFERROR(__xludf.DUMMYFUNCTION("""COMPUTED_VALUE"""),"Marëveshja  Prindër - Shkollë")</f>
        <v>Marëveshja  Prindër - Shkollë</v>
      </c>
      <c r="C22" s="1" t="str">
        <f>IFERROR(__xludf.DUMMYFUNCTION("""COMPUTED_VALUE"""),"ميثاق المدرسة -الأهل")</f>
        <v>ميثاق المدرسة -الأهل</v>
      </c>
      <c r="D22" s="1" t="str">
        <f>IFERROR(__xludf.DUMMYFUNCTION("""COMPUTED_VALUE"""),"学校-家长协议")</f>
        <v>学校-家长协议</v>
      </c>
      <c r="E22" s="1" t="str">
        <f>IFERROR(__xludf.DUMMYFUNCTION("""COMPUTED_VALUE"""),"Contrat école-parents")</f>
        <v>Contrat école-parents</v>
      </c>
      <c r="F22" s="1" t="str">
        <f>IFERROR(__xludf.DUMMYFUNCTION("""COMPUTED_VALUE"""),"កិច្ចព្រមព្រៀងរវាងសាលារៀន និងមាតាបិតា")</f>
        <v>កិច្ចព្រមព្រៀងរវាងសាលារៀន និងមាតាបិតា</v>
      </c>
      <c r="G22" s="1" t="str">
        <f>IFERROR(__xludf.DUMMYFUNCTION("""COMPUTED_VALUE"""),"Acordo entre Pais e Escola")</f>
        <v>Acordo entre Pais e Escola</v>
      </c>
      <c r="H22" s="1" t="str">
        <f>IFERROR(__xludf.DUMMYFUNCTION("""COMPUTED_VALUE"""),"Соглашение между школой и родителями")</f>
        <v>Соглашение между школой и родителями</v>
      </c>
      <c r="I22" s="1" t="str">
        <f>IFERROR(__xludf.DUMMYFUNCTION("""COMPUTED_VALUE"""),"Acuerdo entre la escuela y los padres")</f>
        <v>Acuerdo entre la escuela y los padres</v>
      </c>
      <c r="J22" s="1" t="str">
        <f>IFERROR(__xludf.DUMMYFUNCTION("""COMPUTED_VALUE"""),"Hiệp Ước Gia Đình-Học Đường")</f>
        <v>Hiệp Ước Gia Đình-Học Đường</v>
      </c>
      <c r="K22" s="1" t="str">
        <f>IFERROR(__xludf.DUMMYFUNCTION("""COMPUTED_VALUE"""),"Paduan Orangtua-Sekolah")</f>
        <v>Paduan Orangtua-Sekolah</v>
      </c>
      <c r="L22" s="1"/>
      <c r="M22" s="1"/>
      <c r="N22" s="1"/>
      <c r="O22" s="1"/>
      <c r="P22" s="1"/>
      <c r="Q22" s="1"/>
      <c r="R22" s="1"/>
      <c r="S22" s="1"/>
      <c r="T22" s="1"/>
      <c r="U22" s="1"/>
      <c r="V22" s="1"/>
      <c r="W22" s="1"/>
      <c r="X22" s="1"/>
      <c r="Y22" s="1"/>
      <c r="Z22" s="1"/>
      <c r="AB22" s="16" t="str">
        <f>" "&amp;AA7&amp;" "&amp;indirect(""&amp;AF3&amp;28)</f>
        <v> Horatio Hackett Elementary School OBJETIVOS</v>
      </c>
    </row>
    <row r="23">
      <c r="A23" s="1" t="str">
        <f>IFERROR(__xludf.DUMMYFUNCTION("""COMPUTED_VALUE"""),"School Year 2023-2024")</f>
        <v>School Year 2023-2024</v>
      </c>
      <c r="B23" s="1" t="str">
        <f>IFERROR(__xludf.DUMMYFUNCTION("""COMPUTED_VALUE"""),"Viti shkollor2023-2024")</f>
        <v>Viti shkollor2023-2024</v>
      </c>
      <c r="C23" s="1" t="str">
        <f>IFERROR(__xludf.DUMMYFUNCTION("""COMPUTED_VALUE"""),"السنة الدراسية 2023-2024")</f>
        <v>السنة الدراسية 2023-2024</v>
      </c>
      <c r="D23" s="1" t="str">
        <f>IFERROR(__xludf.DUMMYFUNCTION("""COMPUTED_VALUE"""),"2023-2024学年")</f>
        <v>2023-2024学年</v>
      </c>
      <c r="E23" s="1" t="str">
        <f>IFERROR(__xludf.DUMMYFUNCTION("""COMPUTED_VALUE"""),"Année scolaire 2023-2024")</f>
        <v>Année scolaire 2023-2024</v>
      </c>
      <c r="F23" s="1" t="str">
        <f>IFERROR(__xludf.DUMMYFUNCTION("""COMPUTED_VALUE"""),"ឆ្នាំសិក្សា 2023-2024")</f>
        <v>ឆ្នាំសិក្សា 2023-2024</v>
      </c>
      <c r="G23" s="1" t="str">
        <f>IFERROR(__xludf.DUMMYFUNCTION("""COMPUTED_VALUE"""),"Ano letivo 2023-2024")</f>
        <v>Ano letivo 2023-2024</v>
      </c>
      <c r="H23" s="1" t="str">
        <f>IFERROR(__xludf.DUMMYFUNCTION("""COMPUTED_VALUE"""),"2023-2024 учебный год")</f>
        <v>2023-2024 учебный год</v>
      </c>
      <c r="I23" s="1" t="str">
        <f>IFERROR(__xludf.DUMMYFUNCTION("""COMPUTED_VALUE"""),"Año escolar 2023-2024")</f>
        <v>Año escolar 2023-2024</v>
      </c>
      <c r="J23" s="1" t="str">
        <f>IFERROR(__xludf.DUMMYFUNCTION("""COMPUTED_VALUE"""),"Niên Học 2023-2024")</f>
        <v>Niên Học 2023-2024</v>
      </c>
      <c r="K23" s="1" t="str">
        <f>IFERROR(__xludf.DUMMYFUNCTION("""COMPUTED_VALUE"""),"Tahun Akademik 2023-2024")</f>
        <v>Tahun Akademik 2023-2024</v>
      </c>
      <c r="L23" s="1"/>
      <c r="M23" s="1"/>
      <c r="N23" s="1"/>
      <c r="O23" s="1"/>
      <c r="P23" s="1"/>
      <c r="Q23" s="1"/>
      <c r="R23" s="1"/>
      <c r="S23" s="1"/>
      <c r="T23" s="1"/>
      <c r="U23" s="1"/>
      <c r="V23" s="1"/>
      <c r="W23" s="1"/>
      <c r="X23" s="1"/>
      <c r="Y23" s="1"/>
      <c r="Z23" s="1"/>
    </row>
    <row r="24">
      <c r="A24" s="1" t="str">
        <f>IFERROR(__xludf.DUMMYFUNCTION("""COMPUTED_VALUE"""),"Revision Date:")</f>
        <v>Revision Date:</v>
      </c>
      <c r="B24" s="1" t="str">
        <f>IFERROR(__xludf.DUMMYFUNCTION("""COMPUTED_VALUE"""),"Data e rishikimit:")</f>
        <v>Data e rishikimit:</v>
      </c>
      <c r="C24" s="1" t="str">
        <f>IFERROR(__xludf.DUMMYFUNCTION("""COMPUTED_VALUE"""),"تاريخ المراجعة:")</f>
        <v>تاريخ المراجعة:</v>
      </c>
      <c r="D24" s="1" t="str">
        <f>IFERROR(__xludf.DUMMYFUNCTION("""COMPUTED_VALUE"""),"修订日期：")</f>
        <v>修订日期：</v>
      </c>
      <c r="E24" s="1" t="str">
        <f>IFERROR(__xludf.DUMMYFUNCTION("""COMPUTED_VALUE"""),"Date de révision :")</f>
        <v>Date de révision :</v>
      </c>
      <c r="F24" s="1" t="str">
        <f>IFERROR(__xludf.DUMMYFUNCTION("""COMPUTED_VALUE"""),"កាលបរិច្ឆេទកំណែ៖")</f>
        <v>កាលបរិច្ឆេទកំណែ៖</v>
      </c>
      <c r="G24" s="1" t="str">
        <f>IFERROR(__xludf.DUMMYFUNCTION("""COMPUTED_VALUE"""),"Data de revisão:")</f>
        <v>Data de revisão:</v>
      </c>
      <c r="H24" s="1" t="str">
        <f>IFERROR(__xludf.DUMMYFUNCTION("""COMPUTED_VALUE"""),"Дата пересмотра:")</f>
        <v>Дата пересмотра:</v>
      </c>
      <c r="I24" s="1" t="str">
        <f>IFERROR(__xludf.DUMMYFUNCTION("""COMPUTED_VALUE"""),"Fecha de revisión:")</f>
        <v>Fecha de revisión:</v>
      </c>
      <c r="J24" s="1" t="str">
        <f>IFERROR(__xludf.DUMMYFUNCTION("""COMPUTED_VALUE"""),"Ngày Hiệu Chỉnh:")</f>
        <v>Ngày Hiệu Chỉnh:</v>
      </c>
      <c r="K24" s="1" t="str">
        <f>IFERROR(__xludf.DUMMYFUNCTION("""COMPUTED_VALUE"""),"Tanggal Revisi:")</f>
        <v>Tanggal Revisi:</v>
      </c>
      <c r="L24" s="1"/>
      <c r="M24" s="1"/>
      <c r="N24" s="1"/>
      <c r="O24" s="1"/>
      <c r="P24" s="1"/>
      <c r="Q24" s="1"/>
      <c r="R24" s="1"/>
      <c r="S24" s="1"/>
      <c r="T24" s="1"/>
      <c r="U24" s="1"/>
      <c r="V24" s="1"/>
      <c r="W24" s="1"/>
      <c r="X24" s="1"/>
      <c r="Y24" s="1"/>
      <c r="Z24" s="1"/>
      <c r="AB24" s="43" t="str">
        <f>IFERROR(__xludf.DUMMYFUNCTION("googletranslate(CompactEnglish!B24, ""en"",""""&amp;AF4)"),"Al menos el 62% de todos los estudiantes asistirán a la escuela el 95% de los días o más.
Al menos el 57% de los estudiantes de Grado 3-5 obtendrán competencia/avanzado en la ELA PSSA
Al menos el 58% de los estudiantes de Grado 3 obtendrán competencia/ava"&amp;"nzado en la ELA PSSA
Al menos el 45% de los estudiantes de Grado 3-5 obtendrán competencia/avanzado en la PSSA matemática
")</f>
        <v>Al menos el 62% de todos los estudiantes asistirán a la escuela el 95% de los días o más.
Al menos el 57% de los estudiantes de Grado 3-5 obtendrán competencia/avanzado en la ELA PSSA
Al menos el 58% de los estudiantes de Grado 3 obtendrán competencia/avanzado en la ELA PSSA
Al menos el 45% de los estudiantes de Grado 3-5 obtendrán competencia/avanzado en la PSSA matemática
</v>
      </c>
      <c r="AC24" s="12"/>
      <c r="AD24" s="12"/>
      <c r="AE24" s="13"/>
    </row>
    <row r="25">
      <c r="A25" s="1" t="str">
        <f>IFERROR(__xludf.DUMMYFUNCTION("""COMPUTED_VALUE"""),"Dear Parent/Guardian,
JOINTLY DEVELOPED
")</f>
        <v>Dear Parent/Guardian,
JOINTLY DEVELOPED
</v>
      </c>
      <c r="B25" s="1" t="str">
        <f>IFERROR(__xludf.DUMMYFUNCTION("""COMPUTED_VALUE"""),"I dashur prind / Kujdestar,
 ZHVILLIMI I PËRBASHKËT")</f>
        <v>I dashur prind / Kujdestar,
 ZHVILLIMI I PËRBASHKËT</v>
      </c>
      <c r="C25" s="1" t="str">
        <f>IFERROR(__xludf.DUMMYFUNCTION("""COMPUTED_VALUE"""),"عزيزي ولي الأمر/ الوصي،
تم تطويره بصورة مشتركة
")</f>
        <v>عزيزي ولي الأمر/ الوصي،
تم تطويره بصورة مشتركة
</v>
      </c>
      <c r="D25" s="1" t="str">
        <f>IFERROR(__xludf.DUMMYFUNCTION("""COMPUTED_VALUE"""),"尊敬的家长/监护人，
联合制定")</f>
        <v>尊敬的家长/监护人，
联合制定</v>
      </c>
      <c r="E25" s="1" t="str">
        <f>IFERROR(__xludf.DUMMYFUNCTION("""COMPUTED_VALUE"""),"Cher parent/tuteur,
ÉLABORÉ CONJOINTEMENT")</f>
        <v>Cher parent/tuteur,
ÉLABORÉ CONJOINTEMENT</v>
      </c>
      <c r="F25" s="1" t="str">
        <f>IFERROR(__xludf.DUMMYFUNCTION("""COMPUTED_VALUE"""),"មាតាបិតាជាទីមេត្រី!
 ត្រូវបានរៀបចំរួមគ្នា")</f>
        <v>មាតាបិតាជាទីមេត្រី!
 ត្រូវបានរៀបចំរួមគ្នា</v>
      </c>
      <c r="G25" s="1" t="str">
        <f>IFERROR(__xludf.DUMMYFUNCTION("""COMPUTED_VALUE"""),"Prezados pais ou responsáveis,
DESENVOLVIDO EM CONJUNTO")</f>
        <v>Prezados pais ou responsáveis,
DESENVOLVIDO EM CONJUNTO</v>
      </c>
      <c r="H25" s="1" t="str">
        <f>IFERROR(__xludf.DUMMYFUNCTION("""COMPUTED_VALUE"""),"Уважаемые родители/опекуны! РАЗРАБОТАНО СОВМЕСТНО")</f>
        <v>Уважаемые родители/опекуны! РАЗРАБОТАНО СОВМЕСТНО</v>
      </c>
      <c r="I25" s="1" t="str">
        <f>IFERROR(__xludf.DUMMYFUNCTION("""COMPUTED_VALUE"""),"Estimados padres/encargados:                    ELABORADO EN CONJUNTO")</f>
        <v>Estimados padres/encargados:                    ELABORADO EN CONJUNTO</v>
      </c>
      <c r="J25" s="1" t="str">
        <f>IFERROR(__xludf.DUMMYFUNCTION("""COMPUTED_VALUE"""),"Quý Phụ Huynh/Giám Hộ Thân Mến, 
CÙNG TRIỂN KHAI
")</f>
        <v>Quý Phụ Huynh/Giám Hộ Thân Mến, 
CÙNG TRIỂN KHAI
</v>
      </c>
      <c r="K25" s="1" t="str">
        <f>IFERROR(__xludf.DUMMYFUNCTION("""COMPUTED_VALUE"""),"Kepada Orangtua/Wali,
DIKEMBANGKAN BERSAMA
")</f>
        <v>Kepada Orangtua/Wali,
DIKEMBANGKAN BERSAMA
</v>
      </c>
      <c r="L25" s="1"/>
      <c r="M25" s="1"/>
      <c r="N25" s="1"/>
      <c r="O25" s="1"/>
      <c r="P25" s="1"/>
      <c r="Q25" s="1"/>
      <c r="R25" s="1"/>
      <c r="S25" s="1"/>
      <c r="T25" s="1"/>
      <c r="U25" s="1"/>
      <c r="V25" s="1"/>
      <c r="W25" s="1"/>
      <c r="X25" s="1"/>
      <c r="Y25" s="1"/>
      <c r="Z25" s="1"/>
      <c r="AA25" s="18"/>
    </row>
    <row r="26">
      <c r="A26" s="1" t="str">
        <f>IFERROR(__xludf.DUMMYFUNCTION("""COMPUTED_VALUE"""),"To understand how working together can benefit your child, it is first important to understand the district’s and school’s goals for student academic achievement.  
")</f>
        <v>To understand how working together can benefit your child, it is first important to understand the district’s and school’s goals for student academic achievement.  
</v>
      </c>
      <c r="B26" s="1" t="str">
        <f>IFERROR(__xludf.DUMMYFUNCTION("""COMPUTED_VALUE"""),"Për të kuptuar se si duke punuar së bashku mund të përfitojë fëmija juaj, është së pari e rëndësishme për të kuptuar qëllimet e drejtorisë dhe shkollës për arritjet akademike të studentëve.")</f>
        <v>Për të kuptuar se si duke punuar së bashku mund të përfitojë fëmija juaj, është së pari e rëndësishme për të kuptuar qëllimet e drejtorisë dhe shkollës për arritjet akademike të studentëve.</v>
      </c>
      <c r="C26" s="1" t="str">
        <f>IFERROR(__xludf.DUMMYFUNCTION("""COMPUTED_VALUE"""),"""لفهم كيف يمكن للعمل معا أن يفيد طفلك ، من المهم أولا فهم أهداف المنطقة التعليمية والمدرسة من أجل التحصيل الأكاديمي للطلاب.""")</f>
        <v>"لفهم كيف يمكن للعمل معا أن يفيد طفلك ، من المهم أولا فهم أهداف المنطقة التعليمية والمدرسة من أجل التحصيل الأكاديمي للطلاب."</v>
      </c>
      <c r="D26" s="1" t="str">
        <f>IFERROR(__xludf.DUMMYFUNCTION("""COMPUTED_VALUE"""),"要了解怎样合作能让您的孩子受益，首先了解学区学校为学生设定的学业成绩目标很重要。")</f>
        <v>要了解怎样合作能让您的孩子受益，首先了解学区学校为学生设定的学业成绩目标很重要。</v>
      </c>
      <c r="E26" s="1" t="str">
        <f>IFERROR(__xludf.DUMMYFUNCTION("""COMPUTED_VALUE"""),"Pour comprendre comment une collaboration peut être bénéfique à votre enfant, il est tout d'abord important de comprendre les objectifs du district et de l'école en matière de réussite scolaire des élèves. ")</f>
        <v>Pour comprendre comment une collaboration peut être bénéfique à votre enfant, il est tout d'abord important de comprendre les objectifs du district et de l'école en matière de réussite scolaire des élèves. </v>
      </c>
      <c r="F26" s="1" t="str">
        <f>IFERROR(__xludf.DUMMYFUNCTION("""COMPUTED_VALUE"""),"ដើម្បីយល់ដឹង​ថាតើការធ្វើការរួមគ្នា​អាចផ្តល់អត្ថប្រយោជន៍ដល់កូនរបស់អ្នកដោយរបៀបណា ជា​រឿងសំខាន់ ដំបូងត្រូវយល់ដឹង​ពី​គោលដៅរបស់មណ្ឌលសាលា និង​សាលារៀន សម្រាប់លទ្ធផលសិក្សារបស់សិស្ស។")</f>
        <v>ដើម្បីយល់ដឹង​ថាតើការធ្វើការរួមគ្នា​អាចផ្តល់អត្ថប្រយោជន៍ដល់កូនរបស់អ្នកដោយរបៀបណា ជា​រឿងសំខាន់ ដំបូងត្រូវយល់ដឹង​ពី​គោលដៅរបស់មណ្ឌលសាលា និង​សាលារៀន សម្រាប់លទ្ធផលសិក្សារបស់សិស្ស។</v>
      </c>
      <c r="G26" s="1" t="str">
        <f>IFERROR(__xludf.DUMMYFUNCTION("""COMPUTED_VALUE"""),"Para entender como trabalhar em conjunto pode beneficiar seu filho(a), é importante primeiro entender os objetivos do distrito e da escola para o desempenho escolar do estudante.")</f>
        <v>Para entender como trabalhar em conjunto pode beneficiar seu filho(a), é importante primeiro entender os objetivos do distrito e da escola para o desempenho escolar do estudante.</v>
      </c>
      <c r="H26" s="1" t="str">
        <f>IFERROR(__xludf.DUMMYFUNCTION("""COMPUTED_VALUE"""),"Чтобы понять, как совместная работа может принести пользу вашему ребенку, прежде всего важно понять цели Округа и школы в отношении успеваемости учащихся.")</f>
        <v>Чтобы понять, как совместная работа может принести пользу вашему ребенку, прежде всего важно понять цели Округа и школы в отношении успеваемости учащихся.</v>
      </c>
      <c r="I26" s="1" t="str">
        <f>IFERROR(__xludf.DUMMYFUNCTION("""COMPUTED_VALUE"""),"Para comprender mejor cómo esta colaboración puede beneficiar a su hijo/a, primero es
importante entender las metas del Distrito y de la escuela para el rendimiento académico
estudiantil. ")</f>
        <v>Para comprender mejor cómo esta colaboración puede beneficiar a su hijo/a, primero es
importante entender las metas del Distrito y de la escuela para el rendimiento académico
estudiantil. </v>
      </c>
      <c r="J26" s="1" t="str">
        <f>IFERROR(__xludf.DUMMYFUNCTION("""COMPUTED_VALUE"""),"""Để hiểu cách thức cùng nhau làm việc có thể mang lại lợi ích cho con bạn, điều quan trọng đầu tiên là phải hiểu các mục tiêu của Sở Giáo Dục và nhà trường đối với thành tích học tập của học sinh.""")</f>
        <v>"Để hiểu cách thức cùng nhau làm việc có thể mang lại lợi ích cho con bạn, điều quan trọng đầu tiên là phải hiểu các mục tiêu của Sở Giáo Dục và nhà trường đối với thành tích học tập của học sinh."</v>
      </c>
      <c r="K26" s="1" t="str">
        <f>IFERROR(__xludf.DUMMYFUNCTION("""COMPUTED_VALUE"""),"Untuk memahami bagaimana bekerja sama dapat bermanfaat untuk anak anda, pertama adalah penting mengetahui distrik sekolah dan tujuannya untuk pencapaian akademik siswa.")</f>
        <v>Untuk memahami bagaimana bekerja sama dapat bermanfaat untuk anak anda, pertama adalah penting mengetahui distrik sekolah dan tujuannya untuk pencapaian akademik siswa.</v>
      </c>
      <c r="L26" s="1"/>
      <c r="M26" s="1"/>
      <c r="N26" s="1"/>
      <c r="O26" s="1"/>
      <c r="P26" s="1"/>
      <c r="Q26" s="1"/>
      <c r="R26" s="1"/>
      <c r="S26" s="1"/>
      <c r="T26" s="1"/>
      <c r="U26" s="1"/>
      <c r="V26" s="1"/>
      <c r="W26" s="1"/>
      <c r="X26" s="1"/>
      <c r="Y26" s="1"/>
      <c r="Z26" s="1"/>
      <c r="AB26" s="19" t="str">
        <f>indirect(""&amp;AF3&amp;29)</f>
        <v>Para ayudar a su hijo/a a cumplir con las metas del Distrito y de la escuela, la escuela, usted y su hijo/a
trabajarán juntos:</v>
      </c>
    </row>
    <row r="27">
      <c r="A27" s="44" t="str">
        <f>IFERROR(__xludf.DUMMYFUNCTION("""COMPUTED_VALUE"""),"The Board of Education's updated Goals and Guardrails are available on the School District Website at www. philasd.org.")</f>
        <v>The Board of Education's updated Goals and Guardrails are available on the School District Website at www. philasd.org.</v>
      </c>
      <c r="B27" s="44" t="str">
        <f>IFERROR(__xludf.DUMMYFUNCTION("""COMPUTED_VALUE"""),"Objektivat dhe Qëllimet e azhurnuara të Bordit të Edukimit janë në dispozicion në Uebsajtin e Drejtorisë Arsimore në  www. philasd.org.")</f>
        <v>Objektivat dhe Qëllimet e azhurnuara të Bordit të Edukimit janë në dispozicion në Uebsajtin e Drejtorisë Arsimore në  www. philasd.org.</v>
      </c>
      <c r="C27" s="44" t="str">
        <f>IFERROR(__xludf.DUMMYFUNCTION("""COMPUTED_VALUE"""),"يمكن الاطلاع على الأهداف وضوابط الحماية المستكملة لمجلس التعليم على موقع المنطقة التعليمية على شبكة الإنترنت
philasd.org
")</f>
        <v>يمكن الاطلاع على الأهداف وضوابط الحماية المستكملة لمجلس التعليم على موقع المنطقة التعليمية على شبكة الإنترنت
philasd.org
</v>
      </c>
      <c r="D27" s="1" t="str">
        <f>IFERROR(__xludf.DUMMYFUNCTION("""COMPUTED_VALUE"""),"教育委员会最新的目标与保障计划可在教育局网站www. philasd.org查看。")</f>
        <v>教育委员会最新的目标与保障计划可在教育局网站www. philasd.org查看。</v>
      </c>
      <c r="E27" s="1" t="str">
        <f>IFERROR(__xludf.DUMMYFUNCTION("""COMPUTED_VALUE"""),"Les objectifs et protections mis à jour par le Conseil de l'éducation sont disponibles sur le site Web du district scolaire à l'adresse www. philasd.org.")</f>
        <v>Les objectifs et protections mis à jour par le Conseil de l'éducation sont disponibles sur le site Web du district scolaire à l'adresse www. philasd.org.</v>
      </c>
      <c r="F27" s="1" t="str">
        <f>IFERROR(__xludf.DUMMYFUNCTION("""COMPUTED_VALUE"""),"គោលដៅ និងកិច្ច​ការ​ពាររបស់ក្រុមប្រឹក្សាអប់រំមានជូននៅលើវេបសាយរបស់មណ្ឌលសាលានៅ www.philasd.org។")</f>
        <v>គោលដៅ និងកិច្ច​ការ​ពាររបស់ក្រុមប្រឹក្សាអប់រំមានជូននៅលើវេបសាយរបស់មណ្ឌលសាលានៅ www.philasd.org។</v>
      </c>
      <c r="G27" s="44" t="str">
        <f>IFERROR(__xludf.DUMMYFUNCTION("""COMPUTED_VALUE"""),"Os Objetivos e Conformidades atuais da Secretaria de Educação estão disponíveis no site do Distrito Escolar, em www. philasd.org")</f>
        <v>Os Objetivos e Conformidades atuais da Secretaria de Educação estão disponíveis no site do Distrito Escolar, em www. philasd.org</v>
      </c>
      <c r="H27" s="1" t="str">
        <f>IFERROR(__xludf.DUMMYFUNCTION("""COMPUTED_VALUE"""),"Обновленные Цели и Поддержки Совета по образованию доступны на веб-сайте школьного округа по адресу www. philasd.org.")</f>
        <v>Обновленные Цели и Поддержки Совета по образованию доступны на веб-сайте школьного округа по адресу www. philasd.org.</v>
      </c>
      <c r="I27" s="44" t="str">
        <f>IFERROR(__xludf.DUMMYFUNCTION("""COMPUTED_VALUE"""),"Los objetivos y las condiciones necesarias actualizados de la Junta de Educación están disponibles ahora en el sitio web del Distrito Escolar en www. philasd.org")</f>
        <v>Los objetivos y las condiciones necesarias actualizados de la Junta de Educación están disponibles ahora en el sitio web del Distrito Escolar en www. philasd.org</v>
      </c>
      <c r="J27" s="44" t="str">
        <f>IFERROR(__xludf.DUMMYFUNCTION("""COMPUTED_VALUE"""),"Những thông tin cập nhật của Mục Tiêu và Biện Pháp Thực Hiện Của Hội Đồng Giáo Dục có sẵn trên trang web của Sở Giáo Dục tại www. philasd.org  ")</f>
        <v>Những thông tin cập nhật của Mục Tiêu và Biện Pháp Thực Hiện Của Hội Đồng Giáo Dục có sẵn trên trang web của Sở Giáo Dục tại www. philasd.org  </v>
      </c>
      <c r="K27" s="44" t="str">
        <f>IFERROR(__xludf.DUMMYFUNCTION("""COMPUTED_VALUE"""),"Dewan Pendidikan memperbarui Batasan dan Tujuan yang tersedia di situs distrik:  www. philasd.org.")</f>
        <v>Dewan Pendidikan memperbarui Batasan dan Tujuan yang tersedia di situs distrik:  www. philasd.org.</v>
      </c>
      <c r="L27" s="1"/>
      <c r="M27" s="1"/>
      <c r="N27" s="1"/>
      <c r="O27" s="1"/>
      <c r="P27" s="1"/>
      <c r="Q27" s="1"/>
      <c r="R27" s="1"/>
      <c r="S27" s="1"/>
      <c r="T27" s="1"/>
      <c r="U27" s="1"/>
      <c r="V27" s="1"/>
      <c r="W27" s="1"/>
      <c r="X27" s="1"/>
      <c r="Y27" s="1"/>
      <c r="Z27" s="1"/>
      <c r="AA27" s="20" t="s">
        <v>5</v>
      </c>
    </row>
    <row r="28">
      <c r="A28" s="1" t="str">
        <f>IFERROR(__xludf.DUMMYFUNCTION("""COMPUTED_VALUE"""),"GOALS")</f>
        <v>GOALS</v>
      </c>
      <c r="B28" s="1" t="str">
        <f>IFERROR(__xludf.DUMMYFUNCTION("""COMPUTED_VALUE"""),"OBJEKTIVAT")</f>
        <v>OBJEKTIVAT</v>
      </c>
      <c r="C28" s="1" t="str">
        <f>IFERROR(__xludf.DUMMYFUNCTION("""COMPUTED_VALUE"""),"الأهداف")</f>
        <v>الأهداف</v>
      </c>
      <c r="D28" s="1" t="str">
        <f>IFERROR(__xludf.DUMMYFUNCTION("""COMPUTED_VALUE"""),"目标")</f>
        <v>目标</v>
      </c>
      <c r="E28" s="1" t="str">
        <f>IFERROR(__xludf.DUMMYFUNCTION("""COMPUTED_VALUE"""),"OBJECTIFS")</f>
        <v>OBJECTIFS</v>
      </c>
      <c r="F28" s="1" t="str">
        <f>IFERROR(__xludf.DUMMYFUNCTION("""COMPUTED_VALUE"""),"គោលដៅ")</f>
        <v>គោលដៅ</v>
      </c>
      <c r="G28" s="1" t="str">
        <f>IFERROR(__xludf.DUMMYFUNCTION("""COMPUTED_VALUE"""),"OBJETIVOS")</f>
        <v>OBJETIVOS</v>
      </c>
      <c r="H28" s="1" t="str">
        <f>IFERROR(__xludf.DUMMYFUNCTION("""COMPUTED_VALUE"""),"ЦЕЛИ")</f>
        <v>ЦЕЛИ</v>
      </c>
      <c r="I28" s="1" t="str">
        <f>IFERROR(__xludf.DUMMYFUNCTION("""COMPUTED_VALUE"""),"OBJETIVOS")</f>
        <v>OBJETIVOS</v>
      </c>
      <c r="J28" s="1" t="str">
        <f>IFERROR(__xludf.DUMMYFUNCTION("""COMPUTED_VALUE"""),"MỤC TIÊU")</f>
        <v>MỤC TIÊU</v>
      </c>
      <c r="K28" s="1" t="str">
        <f>IFERROR(__xludf.DUMMYFUNCTION("""COMPUTED_VALUE"""),"GOALS")</f>
        <v>GOALS</v>
      </c>
      <c r="L28" s="1"/>
      <c r="M28" s="1"/>
      <c r="N28" s="1"/>
      <c r="O28" s="1"/>
      <c r="P28" s="1"/>
      <c r="Q28" s="1"/>
      <c r="R28" s="1"/>
      <c r="S28" s="1"/>
      <c r="T28" s="1"/>
      <c r="U28" s="1"/>
      <c r="V28" s="1"/>
      <c r="W28" s="1"/>
      <c r="X28" s="1"/>
      <c r="Y28" s="1"/>
      <c r="Z28" s="1"/>
      <c r="AB28" s="21" t="str">
        <f>indirect(""&amp;AF3&amp;30)</f>
        <v>RESPONSABILIDADES DE LA ESCUELA/LOS MAESTROS:</v>
      </c>
      <c r="AD28" s="21"/>
      <c r="AE28" s="21"/>
    </row>
    <row r="29">
      <c r="A29" s="1" t="str">
        <f>IFERROR(__xludf.DUMMYFUNCTION("""COMPUTED_VALUE"""),"To help your child meet the district and school goals, the school, you, and your child will work together:")</f>
        <v>To help your child meet the district and school goals, the school, you, and your child will work together:</v>
      </c>
      <c r="B29" s="1" t="str">
        <f>IFERROR(__xludf.DUMMYFUNCTION("""COMPUTED_VALUE"""),"Për të ndihmuar fëmijën tuaj të arrijë objektivat e drejtorisë dhe shkollës, ju dhe fëmija juaj do të punojnë së bashku:")</f>
        <v>Për të ndihmuar fëmijën tuaj të arrijë objektivat e drejtorisë dhe shkollës, ju dhe fëmija juaj do të punojnë së bashku:</v>
      </c>
      <c r="C29" s="1" t="str">
        <f>IFERROR(__xludf.DUMMYFUNCTION("""COMPUTED_VALUE"""),"لمساعدة طفلك في تحقيق أهداف المنطقة التعليمية والمدرسة ، سوف تعمل المدرسة ، وأنت ، وطفلك معا:")</f>
        <v>لمساعدة طفلك في تحقيق أهداف المنطقة التعليمية والمدرسة ، سوف تعمل المدرسة ، وأنت ، وطفلك معا:</v>
      </c>
      <c r="D29" s="1" t="str">
        <f>IFERROR(__xludf.DUMMYFUNCTION("""COMPUTED_VALUE"""),"为帮助您的孩子实现教育局和学校的目标，学校、您本人和您的孩子将共同合作：")</f>
        <v>为帮助您的孩子实现教育局和学校的目标，学校、您本人和您的孩子将共同合作：</v>
      </c>
      <c r="E29" s="1" t="str">
        <f>IFERROR(__xludf.DUMMYFUNCTION("""COMPUTED_VALUE"""),"Pour aider votre enfant à atteindre les objectifs du district et de l'école, l'école, vous et votre enfant travaillerez ensemble :")</f>
        <v>Pour aider votre enfant à atteindre les objectifs du district et de l'école, l'école, vous et votre enfant travaillerez ensemble :</v>
      </c>
      <c r="F29" s="1" t="str">
        <f>IFERROR(__xludf.DUMMYFUNCTION("""COMPUTED_VALUE"""),"ដើម្បីជួយកូនរបស់អ្នកសម្រេចបាននូវគោលដៅរបស់មណ្ឌលសាលា និងសាលារៀន សាលារៀន អ្នក និងកូនរបស់អ្នកនឹងធ្វើការរួមគ្នា៖")</f>
        <v>ដើម្បីជួយកូនរបស់អ្នកសម្រេចបាននូវគោលដៅរបស់មណ្ឌលសាលា និងសាលារៀន សាលារៀន អ្នក និងកូនរបស់អ្នកនឹងធ្វើការរួមគ្នា៖</v>
      </c>
      <c r="G29" s="1" t="str">
        <f>IFERROR(__xludf.DUMMYFUNCTION("""COMPUTED_VALUE"""),"Para ajudar seu filho(a) a atingir os objetivos do Distrito e da escola, a escola, você e seu filho(a) irão trabalhar juntos: ")</f>
        <v>Para ajudar seu filho(a) a atingir os objetivos do Distrito e da escola, a escola, você e seu filho(a) irão trabalhar juntos: </v>
      </c>
      <c r="H29" s="1" t="str">
        <f>IFERROR(__xludf.DUMMYFUNCTION("""COMPUTED_VALUE"""),"Чтобы помочь вашему ребенку достичь целей Округа и школы, вы, ваш ребенок и школа должны работать вместе:")</f>
        <v>Чтобы помочь вашему ребенку достичь целей Округа и школы, вы, ваш ребенок и школа должны работать вместе:</v>
      </c>
      <c r="I29" s="1" t="str">
        <f>IFERROR(__xludf.DUMMYFUNCTION("""COMPUTED_VALUE"""),"Para ayudar a su hijo/a a cumplir con las metas del Distrito y de la escuela, la escuela, usted y su hijo/a
trabajarán juntos:")</f>
        <v>Para ayudar a su hijo/a a cumplir con las metas del Distrito y de la escuela, la escuela, usted y su hijo/a
trabajarán juntos:</v>
      </c>
      <c r="J29" s="1" t="str">
        <f>IFERROR(__xludf.DUMMYFUNCTION("""COMPUTED_VALUE"""),"Để giúp con bạn đạt được các tiêu chí của sở giáo dục và nhà trường, nhà trường, bạn và con bạn sẽ cùng nhau làm việc:")</f>
        <v>Để giúp con bạn đạt được các tiêu chí của sở giáo dục và nhà trường, nhà trường, bạn và con bạn sẽ cùng nhau làm việc:</v>
      </c>
      <c r="K29" s="1" t="str">
        <f>IFERROR(__xludf.DUMMYFUNCTION("""COMPUTED_VALUE"""),"Untuk membantu anak anda memenuhi tujuan sekolah dan distrik, sekolah, anda, dan anak anda akan bekerja sama:")</f>
        <v>Untuk membantu anak anda memenuhi tujuan sekolah dan distrik, sekolah, anda, dan anak anda akan bekerja sama:</v>
      </c>
      <c r="L29" s="1"/>
      <c r="M29" s="1"/>
      <c r="N29" s="1"/>
      <c r="O29" s="1"/>
      <c r="P29" s="1"/>
      <c r="Q29" s="1"/>
      <c r="R29" s="1"/>
      <c r="S29" s="1"/>
      <c r="T29" s="1"/>
      <c r="U29" s="1"/>
      <c r="V29" s="1"/>
      <c r="W29" s="1"/>
      <c r="X29" s="1"/>
      <c r="Y29" s="1"/>
      <c r="Z29" s="1"/>
      <c r="AB29" s="1" t="str">
        <f>" "&amp;AA7&amp;" will:"</f>
        <v> Horatio Hackett Elementary School will:</v>
      </c>
    </row>
    <row r="30">
      <c r="A30" s="1" t="str">
        <f>IFERROR(__xludf.DUMMYFUNCTION("""COMPUTED_VALUE""")," SCHOOL/TEACHER RESPONSIBILITIES:
")</f>
        <v> SCHOOL/TEACHER RESPONSIBILITIES:
</v>
      </c>
      <c r="B30" s="1" t="str">
        <f>IFERROR(__xludf.DUMMYFUNCTION("""COMPUTED_VALUE"""),"PËRGJEGJËSITË SHKOLLË / MËSUES:")</f>
        <v>PËRGJEGJËSITË SHKOLLË / MËSUES:</v>
      </c>
      <c r="C30" s="1" t="str">
        <f>IFERROR(__xludf.DUMMYFUNCTION("""COMPUTED_VALUE"""),"مسؤوليات المدرسة / المعلمين:")</f>
        <v>مسؤوليات المدرسة / المعلمين:</v>
      </c>
      <c r="D30" s="1" t="str">
        <f>IFERROR(__xludf.DUMMYFUNCTION("""COMPUTED_VALUE"""),"学校/老师的责任:")</f>
        <v>学校/老师的责任:</v>
      </c>
      <c r="E30" s="1" t="str">
        <f>IFERROR(__xludf.DUMMYFUNCTION("""COMPUTED_VALUE"""),"RESPONSABILITÉS DE L'ÉCOLE/DE L'ENSEIGNANT :")</f>
        <v>RESPONSABILITÉS DE L'ÉCOLE/DE L'ENSEIGNANT :</v>
      </c>
      <c r="F30" s="1" t="str">
        <f>IFERROR(__xludf.DUMMYFUNCTION("""COMPUTED_VALUE"""),"ការទទួលខុសត្រូរបស់សាលារៀន/គ្រូបង្រៀន៖")</f>
        <v>ការទទួលខុសត្រូរបស់សាលារៀន/គ្រូបង្រៀន៖</v>
      </c>
      <c r="G30" s="1" t="str">
        <f>IFERROR(__xludf.DUMMYFUNCTION("""COMPUTED_VALUE"""),"RESPONSABILIDADES DA ESCOLA/PROFESSOR:")</f>
        <v>RESPONSABILIDADES DA ESCOLA/PROFESSOR:</v>
      </c>
      <c r="H30" s="1" t="str">
        <f>IFERROR(__xludf.DUMMYFUNCTION("""COMPUTED_VALUE"""),"ОБЯЗАННОСТИ ШКОЛЫ/УЧИТЕЛЯ:")</f>
        <v>ОБЯЗАННОСТИ ШКОЛЫ/УЧИТЕЛЯ:</v>
      </c>
      <c r="I30" s="1" t="str">
        <f>IFERROR(__xludf.DUMMYFUNCTION("""COMPUTED_VALUE"""),"RESPONSABILIDADES DE LA ESCUELA/LOS MAESTROS:")</f>
        <v>RESPONSABILIDADES DE LA ESCUELA/LOS MAESTROS:</v>
      </c>
      <c r="J30" s="1" t="str">
        <f>IFERROR(__xludf.DUMMYFUNCTION("""COMPUTED_VALUE"""),"TRÁCH NHIỆM CỦA TRƯỜNG/GIÁO VIÊN:")</f>
        <v>TRÁCH NHIỆM CỦA TRƯỜNG/GIÁO VIÊN:</v>
      </c>
      <c r="K30" s="1" t="str">
        <f>IFERROR(__xludf.DUMMYFUNCTION("""COMPUTED_VALUE"""),"TANGGUNG JAWAB SEKOLAH/GURU:
")</f>
        <v>TANGGUNG JAWAB SEKOLAH/GURU:
</v>
      </c>
      <c r="L30" s="1"/>
      <c r="M30" s="1"/>
      <c r="N30" s="1"/>
      <c r="O30" s="1"/>
      <c r="P30" s="1"/>
      <c r="Q30" s="1"/>
      <c r="R30" s="1"/>
      <c r="S30" s="1"/>
      <c r="T30" s="1"/>
      <c r="U30" s="1"/>
      <c r="V30" s="1"/>
      <c r="W30" s="1"/>
      <c r="X30" s="1"/>
      <c r="Y30" s="1"/>
      <c r="Z30" s="1"/>
      <c r="AB30" s="22" t="s">
        <v>5</v>
      </c>
    </row>
    <row r="31">
      <c r="A31" s="1" t="str">
        <f>IFERROR(__xludf.DUMMYFUNCTION("""COMPUTED_VALUE"""),"PARENT RESPONSIBILITIES:
")</f>
        <v>PARENT RESPONSIBILITIES:
</v>
      </c>
      <c r="B31" s="1" t="str">
        <f>IFERROR(__xludf.DUMMYFUNCTION("""COMPUTED_VALUE"""),"PËRGJEGJËSITË E PRINDIT:")</f>
        <v>PËRGJEGJËSITË E PRINDIT:</v>
      </c>
      <c r="C31" s="1" t="str">
        <f>IFERROR(__xludf.DUMMYFUNCTION("""COMPUTED_VALUE"""),"مسؤوليات الأهل:")</f>
        <v>مسؤوليات الأهل:</v>
      </c>
      <c r="D31" s="1" t="str">
        <f>IFERROR(__xludf.DUMMYFUNCTION("""COMPUTED_VALUE"""),"家长的责任:")</f>
        <v>家长的责任:</v>
      </c>
      <c r="E31" s="1" t="str">
        <f>IFERROR(__xludf.DUMMYFUNCTION("""COMPUTED_VALUE"""),"LES RESPONSABILITÉS DES PARENTS :")</f>
        <v>LES RESPONSABILITÉS DES PARENTS :</v>
      </c>
      <c r="F31" s="1" t="str">
        <f>IFERROR(__xludf.DUMMYFUNCTION("""COMPUTED_VALUE"""),"ការទទួលខុសត្រូវរបស់មាតាបិតាសិស្ស៖")</f>
        <v>ការទទួលខុសត្រូវរបស់មាតាបិតាសិស្ស៖</v>
      </c>
      <c r="G31" s="1" t="str">
        <f>IFERROR(__xludf.DUMMYFUNCTION("""COMPUTED_VALUE"""),"RESPONSABILIDADES DOS PAIS:")</f>
        <v>RESPONSABILIDADES DOS PAIS:</v>
      </c>
      <c r="H31" s="1" t="str">
        <f>IFERROR(__xludf.DUMMYFUNCTION("""COMPUTED_VALUE"""),"ОБЯЗАННОСТИ РОДИТЕЛЕЙ:")</f>
        <v>ОБЯЗАННОСТИ РОДИТЕЛЕЙ:</v>
      </c>
      <c r="I31" s="1" t="str">
        <f>IFERROR(__xludf.DUMMYFUNCTION("""COMPUTED_VALUE"""),"RESPONSABILIDADES DE LOS PADRES:")</f>
        <v>RESPONSABILIDADES DE LOS PADRES:</v>
      </c>
      <c r="J31" s="1" t="str">
        <f>IFERROR(__xludf.DUMMYFUNCTION("""COMPUTED_VALUE"""),"TRÁCH NHIỆM CỦA PHỤ HUYNH:")</f>
        <v>TRÁCH NHIỆM CỦA PHỤ HUYNH:</v>
      </c>
      <c r="K31" s="1" t="str">
        <f>IFERROR(__xludf.DUMMYFUNCTION("""COMPUTED_VALUE"""),"TANGGUNG JAWAB ORANG TUA:
")</f>
        <v>TANGGUNG JAWAB ORANG TUA:
</v>
      </c>
      <c r="L31" s="1"/>
      <c r="M31" s="1"/>
      <c r="N31" s="1"/>
      <c r="O31" s="1"/>
      <c r="P31" s="1"/>
      <c r="Q31" s="1"/>
      <c r="R31" s="1"/>
      <c r="S31" s="1"/>
      <c r="T31" s="1"/>
      <c r="U31" s="1"/>
      <c r="V31" s="1"/>
      <c r="W31" s="1"/>
      <c r="X31" s="1"/>
      <c r="Y31" s="1"/>
      <c r="Z31" s="1"/>
      <c r="AB31" s="17" t="str">
        <f>IFERROR(__xludf.DUMMYFUNCTION("googletranslate(CompactEnglish!B31, ""en"",""""&amp;AF4)"),"Implemente el currículo principal del Distrito Escolar de Filadelfia y la línea de tiempo de programación de planificación con fidelidad. Se proporcionará un desarrollo profesional consistente para garantizar que los maestros puedan proporcionar un progra"&amp;"ma de instrucción de alta calidad alineado con el plan de estudios central y impulsado por los datos de los estudiantes. A medida que los maestros se reúnen en comunidades de aprendizaje profesional, analizarán los datos de los estudiantes para diferencia"&amp;"r la instrucción, colaborar y compartir ideas para el enriquecimiento y las estrategias de instrucción basadas en la investigación para mejorar el entorno de aprendizaje. Utilizamos el siguiente programa de intervención: Reading y matemáticas IReady (Gr. "&amp;"K - 5).
Proporcione a los padres informes frecuentes sobre el progreso de sus hijos a través de informes provisionales, conferencias de boletín de calificaciones, reuniones de IEP, cartas, conferencias telefónicas, escolares, dojo de clase e informes diar"&amp;"ios según lo sea necesario.
")</f>
        <v>Implemente el currículo principal del Distrito Escolar de Filadelfia y la línea de tiempo de programación de planificación con fidelidad. Se proporcionará un desarrollo profesional consistente para garantizar que los maestros puedan proporcionar un programa de instrucción de alta calidad alineado con el plan de estudios central y impulsado por los datos de los estudiantes. A medida que los maestros se reúnen en comunidades de aprendizaje profesional, analizarán los datos de los estudiantes para diferenciar la instrucción, colaborar y compartir ideas para el enriquecimiento y las estrategias de instrucción basadas en la investigación para mejorar el entorno de aprendizaje. Utilizamos el siguiente programa de intervención: Reading y matemáticas IReady (Gr. K - 5).
Proporcione a los padres informes frecuentes sobre el progreso de sus hijos a través de informes provisionales, conferencias de boletín de calificaciones, reuniones de IEP, cartas, conferencias telefónicas, escolares, dojo de clase e informes diarios según lo sea necesario.
</v>
      </c>
      <c r="AC31" s="12"/>
      <c r="AD31" s="12"/>
      <c r="AE31" s="13"/>
    </row>
    <row r="32">
      <c r="A32" s="1" t="str">
        <f>IFERROR(__xludf.DUMMYFUNCTION("""COMPUTED_VALUE"""),"We, as parents, will:")</f>
        <v>We, as parents, will:</v>
      </c>
      <c r="B32" s="1" t="str">
        <f>IFERROR(__xludf.DUMMYFUNCTION("""COMPUTED_VALUE"""),"Ne, si prindër, do të:")</f>
        <v>Ne, si prindër, do të:</v>
      </c>
      <c r="C32" s="1" t="str">
        <f>IFERROR(__xludf.DUMMYFUNCTION("""COMPUTED_VALUE"""),"نحن ، بوصفنا أولياء أمور، سوف:")</f>
        <v>نحن ، بوصفنا أولياء أمور، سوف:</v>
      </c>
      <c r="D32" s="1" t="str">
        <f>IFERROR(__xludf.DUMMYFUNCTION("""COMPUTED_VALUE"""),"我们作为家长，将：")</f>
        <v>我们作为家长，将：</v>
      </c>
      <c r="E32" s="1" t="str">
        <f>IFERROR(__xludf.DUMMYFUNCTION("""COMPUTED_VALUE"""),"Nous, les parents, le ferons :")</f>
        <v>Nous, les parents, le ferons :</v>
      </c>
      <c r="F32" s="1" t="str">
        <f>IFERROR(__xludf.DUMMYFUNCTION("""COMPUTED_VALUE"""),"យើងក្នុងនាមជាមាតាបិតាសិស្ស នឹង៖")</f>
        <v>យើងក្នុងនាមជាមាតាបិតាសិស្ស នឹង៖</v>
      </c>
      <c r="G32" s="1" t="str">
        <f>IFERROR(__xludf.DUMMYFUNCTION("""COMPUTED_VALUE"""),"Nós, enquanto pais, iremos:")</f>
        <v>Nós, enquanto pais, iremos:</v>
      </c>
      <c r="H32" s="1" t="str">
        <f>IFERROR(__xludf.DUMMYFUNCTION("""COMPUTED_VALUE"""),"Мы, родители, будем:")</f>
        <v>Мы, родители, будем:</v>
      </c>
      <c r="I32" s="1"/>
      <c r="J32" s="1" t="str">
        <f>IFERROR(__xludf.DUMMYFUNCTION("""COMPUTED_VALUE"""),"Là phụ huynh, chúng tôi sẽ:")</f>
        <v>Là phụ huynh, chúng tôi sẽ:</v>
      </c>
      <c r="K32" s="1" t="str">
        <f>IFERROR(__xludf.DUMMYFUNCTION("""COMPUTED_VALUE"""),"Kami, sebagai orang tua, akan:")</f>
        <v>Kami, sebagai orang tua, akan:</v>
      </c>
      <c r="L32" s="1"/>
      <c r="M32" s="1"/>
      <c r="N32" s="1"/>
      <c r="O32" s="1"/>
      <c r="P32" s="1"/>
      <c r="Q32" s="1"/>
      <c r="R32" s="1"/>
      <c r="S32" s="1"/>
      <c r="T32" s="1"/>
      <c r="U32" s="1"/>
      <c r="V32" s="1"/>
      <c r="W32" s="1"/>
      <c r="X32" s="1"/>
      <c r="Y32" s="1"/>
      <c r="Z32" s="1"/>
      <c r="AA32" s="23"/>
      <c r="AB32" s="23"/>
      <c r="AC32" s="23"/>
      <c r="AD32" s="23"/>
      <c r="AE32" s="23"/>
    </row>
    <row r="33">
      <c r="A33" s="1" t="str">
        <f>IFERROR(__xludf.DUMMYFUNCTION("""COMPUTED_VALUE"""),"STUDENT RESPONSIBILITIES:")</f>
        <v>STUDENT RESPONSIBILITIES:</v>
      </c>
      <c r="B33" s="1" t="str">
        <f>IFERROR(__xludf.DUMMYFUNCTION("""COMPUTED_VALUE"""),"PËRGJEGJËSITË E STUDENTIT:")</f>
        <v>PËRGJEGJËSITË E STUDENTIT:</v>
      </c>
      <c r="C33" s="1" t="str">
        <f>IFERROR(__xludf.DUMMYFUNCTION("""COMPUTED_VALUE"""),"مسؤوليات الطلاب:")</f>
        <v>مسؤوليات الطلاب:</v>
      </c>
      <c r="D33" s="1" t="str">
        <f>IFERROR(__xludf.DUMMYFUNCTION("""COMPUTED_VALUE"""),"学生的责任:")</f>
        <v>学生的责任:</v>
      </c>
      <c r="E33" s="1" t="str">
        <f>IFERROR(__xludf.DUMMYFUNCTION("""COMPUTED_VALUE"""),"LES RESPONSABILITÉS DES ÉLÈVES :")</f>
        <v>LES RESPONSABILITÉS DES ÉLÈVES :</v>
      </c>
      <c r="F33" s="1" t="str">
        <f>IFERROR(__xludf.DUMMYFUNCTION("""COMPUTED_VALUE"""),"ការទទួលខុសត្រូវរបស់សិស្ស៖")</f>
        <v>ការទទួលខុសត្រូវរបស់សិស្ស៖</v>
      </c>
      <c r="G33" s="1" t="str">
        <f>IFERROR(__xludf.DUMMYFUNCTION("""COMPUTED_VALUE"""),"RESPONSABILIDADES DO ESTUDANTE:")</f>
        <v>RESPONSABILIDADES DO ESTUDANTE:</v>
      </c>
      <c r="H33" s="1" t="str">
        <f>IFERROR(__xludf.DUMMYFUNCTION("""COMPUTED_VALUE"""),"ОБЯЗАННОСТИ УЧАЩЕГОСЯ:")</f>
        <v>ОБЯЗАННОСТИ УЧАЩЕГОСЯ:</v>
      </c>
      <c r="I33" s="1" t="str">
        <f>IFERROR(__xludf.DUMMYFUNCTION("""COMPUTED_VALUE"""),"RESPONSABILIDADES DE LOS ESTUDIANTES:")</f>
        <v>RESPONSABILIDADES DE LOS ESTUDIANTES:</v>
      </c>
      <c r="J33" s="1" t="str">
        <f>IFERROR(__xludf.DUMMYFUNCTION("""COMPUTED_VALUE"""),"TRÁCH NHIỆM CỦA HỌC SINH:")</f>
        <v>TRÁCH NHIỆM CỦA HỌC SINH:</v>
      </c>
      <c r="K33" s="1" t="str">
        <f>IFERROR(__xludf.DUMMYFUNCTION("""COMPUTED_VALUE"""),"TANGGUNG JAWAB SISWA:")</f>
        <v>TANGGUNG JAWAB SISWA:</v>
      </c>
      <c r="L33" s="1"/>
      <c r="M33" s="1"/>
      <c r="N33" s="1"/>
      <c r="O33" s="1"/>
      <c r="P33" s="1"/>
      <c r="Q33" s="1"/>
      <c r="R33" s="1"/>
      <c r="S33" s="1"/>
      <c r="T33" s="1"/>
      <c r="U33" s="1"/>
      <c r="V33" s="1"/>
      <c r="W33" s="1"/>
      <c r="X33" s="1"/>
      <c r="Y33" s="1"/>
      <c r="Z33" s="1"/>
      <c r="AB33" s="24" t="str">
        <f>indirect(""&amp;AF3&amp;31)</f>
        <v>RESPONSABILIDADES DE LOS PADRES:</v>
      </c>
      <c r="AD33" s="24"/>
      <c r="AE33" s="24"/>
    </row>
    <row r="34">
      <c r="A34" s="1" t="str">
        <f>IFERROR(__xludf.DUMMYFUNCTION("""COMPUTED_VALUE"""),"COMMUNICATION ABOUT STUDENT LEARNING:")</f>
        <v>COMMUNICATION ABOUT STUDENT LEARNING:</v>
      </c>
      <c r="B34" s="1" t="str">
        <f>IFERROR(__xludf.DUMMYFUNCTION("""COMPUTED_VALUE"""),"KOMUNIKIMI PËR TË MËSUARIT E STUDENTIT:")</f>
        <v>KOMUNIKIMI PËR TË MËSUARIT E STUDENTIT:</v>
      </c>
      <c r="C34" s="1" t="str">
        <f>IFERROR(__xludf.DUMMYFUNCTION("""COMPUTED_VALUE"""),"التواصل حول تعلم الطلاب:")</f>
        <v>التواصل حول تعلم الطلاب:</v>
      </c>
      <c r="D34" s="1" t="str">
        <f>IFERROR(__xludf.DUMMYFUNCTION("""COMPUTED_VALUE"""),"关于学生学习情况的交流:")</f>
        <v>关于学生学习情况的交流:</v>
      </c>
      <c r="E34" s="1" t="str">
        <f>IFERROR(__xludf.DUMMYFUNCTION("""COMPUTED_VALUE"""),"LA COMMUNICATION SUR L'APPRENTISSAGE DES ÉLÈVES :")</f>
        <v>LA COMMUNICATION SUR L'APPRENTISSAGE DES ÉLÈVES :</v>
      </c>
      <c r="F34" s="1" t="str">
        <f>IFERROR(__xludf.DUMMYFUNCTION("""COMPUTED_VALUE"""),"ការប្រាស្រ័យទាក់ទងអំពីការសិក្សា​របស់សិស្ស៖")</f>
        <v>ការប្រាស្រ័យទាក់ទងអំពីការសិក្សា​របស់សិស្ស៖</v>
      </c>
      <c r="G34" s="1" t="str">
        <f>IFERROR(__xludf.DUMMYFUNCTION("""COMPUTED_VALUE"""),"COMUNICAÇÃO SOBRE O APRENDIZADO DOS ALUNOS:")</f>
        <v>COMUNICAÇÃO SOBRE O APRENDIZADO DOS ALUNOS:</v>
      </c>
      <c r="H34" s="1" t="str">
        <f>IFERROR(__xludf.DUMMYFUNCTION("""COMPUTED_VALUE"""),"КОММУНИКАЦИЯ ОБ ОБУЧЕНИИ СТУДЕНТОВ:")</f>
        <v>КОММУНИКАЦИЯ ОБ ОБУЧЕНИИ СТУДЕНТОВ:</v>
      </c>
      <c r="I34" s="1" t="str">
        <f>IFERROR(__xludf.DUMMYFUNCTION("""COMPUTED_VALUE"""),"COMUNICACIÓN SOBRE EL APRENDIZAJE DEL ESTUDIANTE:")</f>
        <v>COMUNICACIÓN SOBRE EL APRENDIZAJE DEL ESTUDIANTE:</v>
      </c>
      <c r="J34" s="1" t="str">
        <f>IFERROR(__xludf.DUMMYFUNCTION("""COMPUTED_VALUE"""),"LIÊN LẠC VỀ VIỆC HỌC TẬP CỦA HỌC SINH:")</f>
        <v>LIÊN LẠC VỀ VIỆC HỌC TẬP CỦA HỌC SINH:</v>
      </c>
      <c r="K34" s="1" t="str">
        <f>IFERROR(__xludf.DUMMYFUNCTION("""COMPUTED_VALUE"""),"KOMUNIKASI TENTANG PEMBELAJARAN SISWA:")</f>
        <v>KOMUNIKASI TENTANG PEMBELAJARAN SISWA:</v>
      </c>
      <c r="L34" s="1"/>
      <c r="M34" s="1"/>
      <c r="N34" s="1"/>
      <c r="O34" s="1"/>
      <c r="P34" s="1"/>
      <c r="Q34" s="1"/>
      <c r="R34" s="1"/>
      <c r="S34" s="1"/>
      <c r="T34" s="1"/>
      <c r="U34" s="1"/>
      <c r="V34" s="1"/>
      <c r="W34" s="1"/>
      <c r="X34" s="1"/>
      <c r="Y34" s="1"/>
      <c r="Z34" s="1"/>
      <c r="AB34" s="8" t="str">
        <f>indirect(""&amp;AF3&amp;32)</f>
        <v/>
      </c>
    </row>
    <row r="35">
      <c r="A35" s="1" t="str">
        <f>IFERROR(__xludf.DUMMYFUNCTION("""COMPUTED_VALUE"""),"is committed to frequent two-way communication with families about children’s learning. Some of the ways you can expect us to reach you are:")</f>
        <v>is committed to frequent two-way communication with families about children’s learning. Some of the ways you can expect us to reach you are:</v>
      </c>
      <c r="B35" s="1" t="str">
        <f>IFERROR(__xludf.DUMMYFUNCTION("""COMPUTED_VALUE"""),"është angazhuar për komunikim të shpeshtë të dyanshëm me familjet për mësimin e fëmijëve. Disa nga mënyrat që ju mund të prisni që të kontaktojmë me ju, janë:")</f>
        <v>është angazhuar për komunikim të shpeshtë të dyanshëm me familjet për mësimin e fëmijëve. Disa nga mënyrat që ju mund të prisni që të kontaktojmë me ju, janë:</v>
      </c>
      <c r="C35" s="1" t="str">
        <f>IFERROR(__xludf.DUMMYFUNCTION("""COMPUTED_VALUE"""),"تلتزم  بالتواصل المتكرر المزدوج مع العائلات حول تعلم الأطفال. بعض الطرق التي يمكنك أن تتوقع منا")</f>
        <v>تلتزم  بالتواصل المتكرر المزدوج مع العائلات حول تعلم الأطفال. بعض الطرق التي يمكنك أن تتوقع منا</v>
      </c>
      <c r="D35" s="1" t="str">
        <f>IFERROR(__xludf.DUMMYFUNCTION("""COMPUTED_VALUE"""),"致力于时常与家庭就孩子的学习情况进行双向沟通。您可以期待我们通过这些方式与您取得联系：")</f>
        <v>致力于时常与家庭就孩子的学习情况进行双向沟通。您可以期待我们通过这些方式与您取得联系：</v>
      </c>
      <c r="E35" s="1" t="str">
        <f>IFERROR(__xludf.DUMMYFUNCTION("""COMPUTED_VALUE"""),"s'engage à communiquer fréquemment avec les familles au sujet de l'apprentissage des enfants. Voici quelques-unes des façons dont vous pouvez vous attendre à ce que nous vous contactions")</f>
        <v>s'engage à communiquer fréquemment avec les familles au sujet de l'apprentissage des enfants. Voici quelques-unes des façons dont vous pouvez vous attendre à ce que nous vous contactions</v>
      </c>
      <c r="F35" s="1" t="str">
        <f>IFERROR(__xludf.DUMMYFUNCTION("""COMPUTED_VALUE"""),"ប្តេជ្ញាទាក់ទងទៅមកឲ្យបានញឹកញាប់ជាមូយគ្រួសារអំពីការសិក្សារបស់សិស្ស។ វិធីមួយចំនួនដែលអ្នកអាចរំពឹងយើងទាក់ទង​ទៅអ្នក រួមមាន៖")</f>
        <v>ប្តេជ្ញាទាក់ទងទៅមកឲ្យបានញឹកញាប់ជាមូយគ្រួសារអំពីការសិក្សារបស់សិស្ស។ វិធីមួយចំនួនដែលអ្នកអាចរំពឹងយើងទាក់ទង​ទៅអ្នក រួមមាន៖</v>
      </c>
      <c r="G35" s="1" t="str">
        <f>IFERROR(__xludf.DUMMYFUNCTION("""COMPUTED_VALUE"""),"está comprometido a uma comunicação frequente de duas vias com as famílias sobre o aprendizado das crianças. Algumas maneiras das quais que você pode esperar que contatemos você: ")</f>
        <v>está comprometido a uma comunicação frequente de duas vias com as famílias sobre o aprendizado das crianças. Algumas maneiras das quais que você pode esperar que contatemos você: </v>
      </c>
      <c r="H35" s="1" t="str">
        <f>IFERROR(__xludf.DUMMYFUNCTION("""COMPUTED_VALUE"""),"стремится к частому двустороннему общению с семьями по поводу обучения детей. Некоторые из способов, которыми вы можете ожидать, что мы достигнем вас:")</f>
        <v>стремится к частому двустороннему общению с семьями по поводу обучения детей. Некоторые из способов, которыми вы можете ожидать, что мы достигнем вас:</v>
      </c>
      <c r="I35" s="1" t="str">
        <f>IFERROR(__xludf.DUMMYFUNCTION("""COMPUTED_VALUE"""),"se compromete a tener una comunicación recíproca frecuente con las
familias sobre el aprendizaje de los niños. Estas son algunas de las formas de comunicación que
puede esperar de nosotros:")</f>
        <v>se compromete a tener una comunicación recíproca frecuente con las
familias sobre el aprendizaje de los niños. Estas son algunas de las formas de comunicación que
puede esperar de nosotros:</v>
      </c>
      <c r="J35" s="1" t="str">
        <f>IFERROR(__xludf.DUMMYFUNCTION("""COMPUTED_VALUE"""),"cam kết thường xuyên truyền đạt thông tin hai chiều với các gia đình về việc học tập của học sinh. Bạn có thể liên hệ với chúng tôi bằng những cách như sau: ")</f>
        <v>cam kết thường xuyên truyền đạt thông tin hai chiều với các gia đình về việc học tập của học sinh. Bạn có thể liên hệ với chúng tôi bằng những cách như sau: </v>
      </c>
      <c r="K35" s="1" t="str">
        <f>IFERROR(__xludf.DUMMYFUNCTION("""COMPUTED_VALUE"""),"bertanggung jawab untuk sering berkomunikasi dua-arah dengan keluarga tentang pembelajaran anak-anak. Beberapa cara yang anda harapkan kami dapat menghubungi anda adalah:")</f>
        <v>bertanggung jawab untuk sering berkomunikasi dua-arah dengan keluarga tentang pembelajaran anak-anak. Beberapa cara yang anda harapkan kami dapat menghubungi anda adalah:</v>
      </c>
      <c r="L35" s="1"/>
      <c r="M35" s="1"/>
      <c r="N35" s="1"/>
      <c r="O35" s="1"/>
      <c r="P35" s="1"/>
      <c r="Q35" s="1"/>
      <c r="R35" s="1"/>
      <c r="S35" s="1"/>
      <c r="T35" s="1"/>
      <c r="U35" s="1"/>
      <c r="V35" s="1"/>
      <c r="W35" s="1"/>
      <c r="X35" s="1"/>
      <c r="Y35" s="1"/>
      <c r="Z35" s="1"/>
    </row>
    <row r="36">
      <c r="A36" s="1" t="str">
        <f>IFERROR(__xludf.DUMMYFUNCTION("""COMPUTED_VALUE"""),"ACTIVITIES TO BUILD PARTNERSHIPS:")</f>
        <v>ACTIVITIES TO BUILD PARTNERSHIPS:</v>
      </c>
      <c r="B36" s="1" t="str">
        <f>IFERROR(__xludf.DUMMYFUNCTION("""COMPUTED_VALUE"""),"AKTIVITETET PËR TË NDËRTUAR PARTNERITETET:")</f>
        <v>AKTIVITETET PËR TË NDËRTUAR PARTNERITETET:</v>
      </c>
      <c r="C36" s="1" t="str">
        <f>IFERROR(__xludf.DUMMYFUNCTION("""COMPUTED_VALUE"""),"أنشطة لبناء الشراكات:")</f>
        <v>أنشطة لبناء الشراكات:</v>
      </c>
      <c r="D36" s="1" t="str">
        <f>IFERROR(__xludf.DUMMYFUNCTION("""COMPUTED_VALUE"""),"建立合作伙伴关系的活动:")</f>
        <v>建立合作伙伴关系的活动:</v>
      </c>
      <c r="E36" s="1" t="str">
        <f>IFERROR(__xludf.DUMMYFUNCTION("""COMPUTED_VALUE"""),"DES ACTIVITÉS VISANT À ÉTABLIR DES PARTENARIATS :")</f>
        <v>DES ACTIVITÉS VISANT À ÉTABLIR DES PARTENARIATS :</v>
      </c>
      <c r="F36" s="1" t="str">
        <f>IFERROR(__xludf.DUMMYFUNCTION("""COMPUTED_VALUE"""),"សកម្មភាពដើម្បីកសាងភាពជាដៃគូ៖")</f>
        <v>សកម្មភាពដើម្បីកសាងភាពជាដៃគូ៖</v>
      </c>
      <c r="G36" s="1" t="str">
        <f>IFERROR(__xludf.DUMMYFUNCTION("""COMPUTED_VALUE"""),"ATIVIDADES PARA CRIAR PARCERIAS:")</f>
        <v>ATIVIDADES PARA CRIAR PARCERIAS:</v>
      </c>
      <c r="H36" s="1" t="str">
        <f>IFERROR(__xludf.DUMMYFUNCTION("""COMPUTED_VALUE"""),"МЕРОПРИЯТИЯ ПО НАЛАЖИВАНИЮ ПАРТНЕРСКИХ ОТНОШЕНИЙ:")</f>
        <v>МЕРОПРИЯТИЯ ПО НАЛАЖИВАНИЮ ПАРТНЕРСКИХ ОТНОШЕНИЙ:</v>
      </c>
      <c r="I36" s="1" t="str">
        <f>IFERROR(__xludf.DUMMYFUNCTION("""COMPUTED_VALUE"""),"ACTIVIDADES DE COLABORACIÓN:")</f>
        <v>ACTIVIDADES DE COLABORACIÓN:</v>
      </c>
      <c r="J36" s="1" t="str">
        <f>IFERROR(__xludf.DUMMYFUNCTION("""COMPUTED_VALUE"""),"HOẠT ĐỘNG ĐỂ XÂY DỰNG QUAN HỆ ĐỐI TÁC:")</f>
        <v>HOẠT ĐỘNG ĐỂ XÂY DỰNG QUAN HỆ ĐỐI TÁC:</v>
      </c>
      <c r="K36" s="1" t="str">
        <f>IFERROR(__xludf.DUMMYFUNCTION("""COMPUTED_VALUE"""),"KEGIATAN MEMBANGUN KEMITRAAN:")</f>
        <v>KEGIATAN MEMBANGUN KEMITRAAN:</v>
      </c>
      <c r="L36" s="1"/>
      <c r="M36" s="1"/>
      <c r="N36" s="1"/>
      <c r="O36" s="1"/>
      <c r="P36" s="1"/>
      <c r="Q36" s="1"/>
      <c r="R36" s="1"/>
      <c r="S36" s="1"/>
      <c r="T36" s="1"/>
      <c r="U36" s="1"/>
      <c r="V36" s="1"/>
      <c r="W36" s="1"/>
      <c r="X36" s="1"/>
      <c r="Y36" s="1"/>
      <c r="Z36" s="1"/>
      <c r="AA36" s="25"/>
      <c r="AB36" s="26" t="str">
        <f>IFERROR(__xludf.DUMMYFUNCTION("googletranslate(CompactEnglish!B36, ""en"",""""&amp;AF4)"),"Vea que mi hijo es puntual y asiste a la escuela regularmente.
● Apoye a la escuela en sus esfuerzos para mantener un clima positivo.
● Reúnase con el maestro para discutir las preocupaciones.
● Establezca un tiempo para la tarea y revíselo regularmente.
"&amp;"● Fomentar los esfuerzos de mi hijo y estar disponible para preguntas.
● Manténgase consciente del aprendizaje de mi hijo.
● Lea con mi hijo y deje que mi hijo me vea leer.
● Limite la cantidad de tiempo de pantalla que usa mi hijo.
● Asistir a los taller"&amp;"es de los padres cuando corresponda.
● Mantenerse informado sobre la educación de mi hijo y comunicarse con la escuela leyendo rápidamente todos los avisos de la escuela o del distrito escolar recibido por mi hijo o por correo y respuesta, según correspon"&amp;"da.
")</f>
        <v>Vea que mi hijo es puntual y asiste a la escuela regularmente.
● Apoye a la escuela en sus esfuerzos para mantener un clima positivo.
● Reúnase con el maestro para discutir las preocupaciones.
● Establezca un tiempo para la tarea y revíselo regularmente.
● Fomentar los esfuerzos de mi hijo y estar disponible para preguntas.
● Manténgase consciente del aprendizaje de mi hijo.
● Lea con mi hijo y deje que mi hijo me vea leer.
● Limite la cantidad de tiempo de pantalla que usa mi hijo.
● Asistir a los talleres de los padres cuando corresponda.
● Mantenerse informado sobre la educación de mi hijo y comunicarse con la escuela leyendo rápidamente todos los avisos de la escuela o del distrito escolar recibido por mi hijo o por correo y respuesta, según corresponda.
</v>
      </c>
      <c r="AC36" s="12"/>
      <c r="AD36" s="12"/>
      <c r="AE36" s="13"/>
    </row>
    <row r="37">
      <c r="A37" s="1" t="str">
        <f>IFERROR(__xludf.DUMMYFUNCTION("""COMPUTED_VALUE"""),"offers ongoing events and programs to build partnerships with families.")</f>
        <v>offers ongoing events and programs to build partnerships with families.</v>
      </c>
      <c r="B37" s="1" t="str">
        <f>IFERROR(__xludf.DUMMYFUNCTION("""COMPUTED_VALUE"""),"ofron ngjarje dhe programe të vazhdueshme për të ndërtuar partneritete me familjet.")</f>
        <v>ofron ngjarje dhe programe të vazhdueshme për të ndërtuar partneritete me familjet.</v>
      </c>
      <c r="C37" s="1" t="str">
        <f>IFERROR(__xludf.DUMMYFUNCTION("""COMPUTED_VALUE"""),"تقدم فعاليات وبرامج مستمرة لبناء شراكات مع العائلات.")</f>
        <v>تقدم فعاليات وبرامج مستمرة لبناء شراكات مع العائلات.</v>
      </c>
      <c r="D37" s="1" t="str">
        <f>IFERROR(__xludf.DUMMYFUNCTION("""COMPUTED_VALUE"""),"提供持续进行的活动以及项目与家庭建立合作伙伴关系。")</f>
        <v>提供持续进行的活动以及项目与家庭建立合作伙伴关系。</v>
      </c>
      <c r="E37" s="1" t="str">
        <f>IFERROR(__xludf.DUMMYFUNCTION("""COMPUTED_VALUE"""),"propose des événements et des programmes continus pour établir des partenariats avec les familles.")</f>
        <v>propose des événements et des programmes continus pour établir des partenariats avec les familles.</v>
      </c>
      <c r="F37" s="1" t="str">
        <f>IFERROR(__xludf.DUMMYFUNCTION("""COMPUTED_VALUE"""),"ផ្តល់ជូន​នូវ​ព្រឹត្តការណ៍ និងកម្មវិធីជាបន្ត ដើម្បី​​កសាង​ភាពជាដៃគូជាមួយគ្រួសារសិស្ស។")</f>
        <v>ផ្តល់ជូន​នូវ​ព្រឹត្តការណ៍ និងកម្មវិធីជាបន្ត ដើម្បី​​កសាង​ភាពជាដៃគូជាមួយគ្រួសារសិស្ស។</v>
      </c>
      <c r="G37" s="1" t="str">
        <f>IFERROR(__xludf.DUMMYFUNCTION("""COMPUTED_VALUE"""),"oferece eventos e programas contínuos para construir parcerias com as famílias.")</f>
        <v>oferece eventos e programas contínuos para construir parcerias com as famílias.</v>
      </c>
      <c r="H37" s="1" t="str">
        <f>IFERROR(__xludf.DUMMYFUNCTION("""COMPUTED_VALUE"""),"предлагает текущие мероприятия и программы для построения партнерских отношений с семьями.")</f>
        <v>предлагает текущие мероприятия и программы для построения партнерских отношений с семьями.</v>
      </c>
      <c r="I37" s="1" t="str">
        <f>IFERROR(__xludf.DUMMYFUNCTION("""COMPUTED_VALUE"""),"ofrece eventos y programas de forma regular para crear una colaboración
con las familias. ")</f>
        <v>ofrece eventos y programas de forma regular para crear una colaboración
con las familias. </v>
      </c>
      <c r="J37" s="1" t="str">
        <f>IFERROR(__xludf.DUMMYFUNCTION("""COMPUTED_VALUE"""),"tổ chức các sự kiện và chương trình để xây dựng quan hệ đối tác với các gia đình.")</f>
        <v>tổ chức các sự kiện và chương trình để xây dựng quan hệ đối tác với các gia đình.</v>
      </c>
      <c r="K37" s="1" t="str">
        <f>IFERROR(__xludf.DUMMYFUNCTION("""COMPUTED_VALUE"""),"menawarkan program dan acara acara berkelanjutan untuk membangun kemitraan hubungan dengan keluarga.")</f>
        <v>menawarkan program dan acara acara berkelanjutan untuk membangun kemitraan hubungan dengan keluarga.</v>
      </c>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c r="AB38" s="24" t="str">
        <f>indirect(""&amp;AF3&amp;33)</f>
        <v>RESPONSABILIDADES DE LOS ESTUDIANTES:</v>
      </c>
      <c r="AD38" s="24"/>
      <c r="AE38" s="24"/>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c r="AB40" s="11" t="str">
        <f>IFERROR(__xludf.DUMMYFUNCTION("googletranslate(CompactEnglish!B40, ""en"",""""&amp;AF4)"),"Asista a la escuela regularmente a tiempo.
▪ Complete y devuelva las tareas.
▪ Practique el poder de 3. Cuida de sí mismo, los demás y Hackett.
▪ CONFormar al Código de Conducta del Estudiante.
▪ Haga mi trabajo de clase y solicite ayuda cuando sea neces"&amp;"ario.
▪ Lea al menos 20 minutos cada noche.
▪ Dé a mis padres todos los avisos de la escuela.
")</f>
        <v>Asista a la escuela regularmente a tiempo.
▪ Complete y devuelva las tareas.
▪ Practique el poder de 3. Cuida de sí mismo, los demás y Hackett.
▪ CONFormar al Código de Conducta del Estudiante.
▪ Haga mi trabajo de clase y solicite ayuda cuando sea necesario.
▪ Lea al menos 20 minutos cada noche.
▪ Dé a mis padres todos los avisos de la escuela.
</v>
      </c>
      <c r="AC40" s="12"/>
      <c r="AD40" s="12"/>
      <c r="AE40" s="13"/>
    </row>
    <row r="41">
      <c r="AA41" s="28"/>
      <c r="AB41" s="28"/>
      <c r="AC41" s="28"/>
      <c r="AD41" s="28"/>
      <c r="AE41" s="28"/>
    </row>
    <row r="42">
      <c r="AA42" s="28"/>
      <c r="AB42" s="29" t="str">
        <f>indirect(""&amp;AF3&amp;34)</f>
        <v>COMUNICACIÓN SOBRE EL APRENDIZAJE DEL ESTUDIANTE:</v>
      </c>
      <c r="AE42" s="28"/>
    </row>
    <row r="43">
      <c r="AA43" s="28"/>
      <c r="AB43" s="30" t="str">
        <f>" "&amp;AA7&amp;" "&amp;indirect(""&amp;AF3&amp;35)</f>
        <v> Horatio Hackett Elementary School se compromete a tener una comunicación recíproca frecuente con las
familias sobre el aprendizaje de los niños. Estas son algunas de las formas de comunicación que
puede esperar de nosotros:</v>
      </c>
    </row>
    <row r="44">
      <c r="AA44" s="28"/>
      <c r="AB44" s="28"/>
      <c r="AC44" s="28"/>
      <c r="AD44" s="28"/>
      <c r="AE44" s="28"/>
    </row>
    <row r="45">
      <c r="AA45" s="28"/>
      <c r="AB45" s="11" t="str">
        <f>IFERROR(__xludf.DUMMYFUNCTION("googletranslate(CompactEnglish!B45, ""en"",""""&amp;AF4)"),"La clase Dojo será el modo principal de comunicación. También enviamos copias de comunicaciones a casa que no son accesibles electrónicamente para algunos padres.
El personal escolar también se comunica a través de la comunicación telefónica regular, los "&amp;"anuncios de mensajeros escolares y actualiza regularmente el sitio web de la escuela.
")</f>
        <v>La clase Dojo será el modo principal de comunicación. También enviamos copias de comunicaciones a casa que no son accesibles electrónicamente para algunos padres.
El personal escolar también se comunica a través de la comunicación telefónica regular, los anuncios de mensajeros escolares y actualiza regularmente el sitio web de la escuela.
</v>
      </c>
      <c r="AC45" s="12"/>
      <c r="AD45" s="12"/>
      <c r="AE45" s="13"/>
    </row>
    <row r="46">
      <c r="AB46" s="31"/>
    </row>
    <row r="47">
      <c r="AA47" s="32"/>
      <c r="AB47" s="33" t="str">
        <f>indirect(""&amp;AF3&amp;36)</f>
        <v>ACTIVIDADES DE COLABORACIÓN:</v>
      </c>
    </row>
    <row r="48">
      <c r="AA48" s="32"/>
      <c r="AB48" s="34" t="str">
        <f>" "&amp;AA7&amp;" "&amp;indirect(""&amp;AF3&amp;37)</f>
        <v> Horatio Hackett Elementary School ofrece eventos y programas de forma regular para crear una colaboración
con las familias. </v>
      </c>
    </row>
    <row r="49">
      <c r="AA49" s="32"/>
      <c r="AB49" s="32"/>
      <c r="AC49" s="32"/>
      <c r="AD49" s="32"/>
      <c r="AE49" s="32"/>
    </row>
    <row r="50">
      <c r="AB50" s="43" t="str">
        <f>IFERROR(__xludf.DUMMYFUNCTION("googletranslate(CompactEnglish!B50, ""en"",""""&amp;AF4)"),"Proporcione talleres para que los padres ayuden a ayudar con el logro académico de sus hijos.
Conferencias de padres y maestros durante las cuales el logro de cada niño individual se discutirá con los padres y se compartirán estrategias para la mejora y e"&amp;"l monitoreo del progreso.
Brinde a los padres oportunidades para ser voluntario y participar en la clase de sus hijos. Los padres interesados ​​en ser voluntarios y participar en actividades en el aula de forma regular se inscribirán en la oficina. Ayudar"&amp;"emos a los padres a obtener sus autorizaciones.
Continuaremos nuestra asociación con Walnut Street Theatre para hacer conexiones comunitarias y de padres en torno a actuaciones teatrales y oportunidades para que los estudiantes de tercer grado en el terce"&amp;"r grado participen en actuaciones. También continuaremos con las asociaciones con el Kensington Soccer Club y Rock to the Future.
")</f>
        <v>Proporcione talleres para que los padres ayuden a ayudar con el logro académico de sus hijos.
Conferencias de padres y maestros durante las cuales el logro de cada niño individual se discutirá con los padres y se compartirán estrategias para la mejora y el monitoreo del progreso.
Brinde a los padres oportunidades para ser voluntario y participar en la clase de sus hijos. Los padres interesados ​​en ser voluntarios y participar en actividades en el aula de forma regular se inscribirán en la oficina. Ayudaremos a los padres a obtener sus autorizaciones.
Continuaremos nuestra asociación con Walnut Street Theatre para hacer conexiones comunitarias y de padres en torno a actuaciones teatrales y oportunidades para que los estudiantes de tercer grado en el tercer grado participen en actuaciones. También continuaremos con las asociaciones con el Kensington Soccer Club y Rock to the Future.
</v>
      </c>
      <c r="AC50" s="12"/>
      <c r="AD50" s="12"/>
      <c r="AE50" s="13"/>
    </row>
    <row r="51">
      <c r="AB51" s="35"/>
    </row>
    <row r="52">
      <c r="AB52" s="36"/>
    </row>
  </sheetData>
  <mergeCells count="32">
    <mergeCell ref="AC2:AC4"/>
    <mergeCell ref="AA7:AE7"/>
    <mergeCell ref="AA8:AE8"/>
    <mergeCell ref="AA11:AE11"/>
    <mergeCell ref="AA12:AE12"/>
    <mergeCell ref="AB15:AE15"/>
    <mergeCell ref="AA16:AE16"/>
    <mergeCell ref="AB17:AE17"/>
    <mergeCell ref="AB18:AE18"/>
    <mergeCell ref="AB19:AE19"/>
    <mergeCell ref="AB20:AE20"/>
    <mergeCell ref="AB22:AE22"/>
    <mergeCell ref="AB24:AE24"/>
    <mergeCell ref="AB26:AE26"/>
    <mergeCell ref="AA27:AE27"/>
    <mergeCell ref="AB28:AC28"/>
    <mergeCell ref="AB29:AC29"/>
    <mergeCell ref="AB30:AE30"/>
    <mergeCell ref="AB31:AE31"/>
    <mergeCell ref="AB33:AC33"/>
    <mergeCell ref="AB34:AE34"/>
    <mergeCell ref="AB48:AE48"/>
    <mergeCell ref="AB50:AE50"/>
    <mergeCell ref="AB51:AE51"/>
    <mergeCell ref="AB52:AE52"/>
    <mergeCell ref="AB36:AE36"/>
    <mergeCell ref="AB38:AC38"/>
    <mergeCell ref="AB40:AE40"/>
    <mergeCell ref="AB42:AD42"/>
    <mergeCell ref="AB43:AE43"/>
    <mergeCell ref="AB45:AE45"/>
    <mergeCell ref="AB47:AE47"/>
  </mergeCells>
  <dataValidations>
    <dataValidation type="list" allowBlank="1" showErrorMessage="1" sqref="AC9">
      <formula1>$A$3:$Z$3</formula1>
    </dataValidation>
  </dataValidations>
  <hyperlinks>
    <hyperlink r:id="rId1" ref="A27"/>
    <hyperlink r:id="rId2" ref="B27"/>
    <hyperlink r:id="rId3" ref="C27"/>
    <hyperlink r:id="rId4" ref="G27"/>
    <hyperlink r:id="rId5" ref="I27"/>
    <hyperlink r:id="rId6" ref="J27"/>
    <hyperlink r:id="rId7" ref="K27"/>
  </hyperlinks>
  <printOptions horizontalCentered="1"/>
  <pageMargins bottom="0.75" footer="0.0" header="0.0" left="0.7" right="0.7" top="0.75"/>
  <pageSetup fitToHeight="0" orientation="portrait" pageOrder="overThenDown"/>
  <drawing r:id="rId8"/>
</worksheet>
</file>